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75" windowHeight="13995"/>
  </bookViews>
  <sheets>
    <sheet name="Reiknivél" sheetId="1" r:id="rId1"/>
    <sheet name="Gírkassar" sheetId="2" r:id="rId2"/>
  </sheets>
  <definedNames>
    <definedName name="ANNAR">Reiknivél!$C$12</definedName>
    <definedName name="ANNAR2">Reiknivél!$C$17</definedName>
    <definedName name="DIFF">Reiknivél!$B$9</definedName>
    <definedName name="DIFF2">Reiknivél!$B$14</definedName>
    <definedName name="FIMMTI">Reiknivél!$F$12</definedName>
    <definedName name="FIMMTI2">Reiknivél!$F$17</definedName>
    <definedName name="FJORDI">Reiknivél!$E$12</definedName>
    <definedName name="FJORDI2">Reiknivél!$E$17</definedName>
    <definedName name="FYRSTI">Reiknivél!$B$12</definedName>
    <definedName name="FYRSTI1">Reiknivél!$B$12</definedName>
    <definedName name="FYRSTI2">Reiknivél!$B$17</definedName>
    <definedName name="HRADI">Reiknivél!$K$10</definedName>
    <definedName name="SJOTTI">Reiknivél!$G$12</definedName>
    <definedName name="SJOTTI2">Reiknivél!$G$17</definedName>
    <definedName name="THRIDJI">Reiknivél!$D$12</definedName>
    <definedName name="THRIDJI2">Reiknivél!$D$17</definedName>
    <definedName name="UMMAL">Reiknivél!$F$10</definedName>
    <definedName name="UMMAL2">Reiknivél!$F$15</definedName>
  </definedNames>
  <calcPr calcId="125725"/>
</workbook>
</file>

<file path=xl/calcChain.xml><?xml version="1.0" encoding="utf-8"?>
<calcChain xmlns="http://schemas.openxmlformats.org/spreadsheetml/2006/main">
  <c r="K17" i="1"/>
  <c r="J17"/>
  <c r="G22"/>
  <c r="M22"/>
  <c r="G23"/>
  <c r="M23"/>
  <c r="G24"/>
  <c r="M24"/>
  <c r="G25"/>
  <c r="M25"/>
  <c r="G26"/>
  <c r="M26"/>
  <c r="G27"/>
  <c r="M27"/>
  <c r="G28"/>
  <c r="M28"/>
  <c r="G29"/>
  <c r="M29"/>
  <c r="G30"/>
  <c r="M30"/>
  <c r="G31"/>
  <c r="M31"/>
  <c r="G32"/>
  <c r="M32"/>
  <c r="G33"/>
  <c r="M33"/>
  <c r="G34"/>
  <c r="M34"/>
  <c r="G35"/>
  <c r="M35"/>
  <c r="G36"/>
  <c r="M36"/>
  <c r="G37"/>
  <c r="M37"/>
  <c r="G38"/>
  <c r="M38"/>
  <c r="G39"/>
  <c r="M39"/>
  <c r="G40"/>
  <c r="M40"/>
  <c r="G41"/>
  <c r="M41"/>
  <c r="G42"/>
  <c r="M42"/>
  <c r="G43"/>
  <c r="M43"/>
  <c r="G44"/>
  <c r="M44"/>
  <c r="G45"/>
  <c r="M45"/>
  <c r="G46"/>
  <c r="M46"/>
  <c r="G47"/>
  <c r="M47"/>
  <c r="G48"/>
  <c r="M48"/>
  <c r="G49"/>
  <c r="M49"/>
  <c r="G50"/>
  <c r="M50"/>
  <c r="G51"/>
  <c r="M51"/>
  <c r="G52"/>
  <c r="M52"/>
  <c r="G53"/>
  <c r="M53"/>
  <c r="G54"/>
  <c r="M54"/>
  <c r="G55"/>
  <c r="M55"/>
  <c r="G56"/>
  <c r="M56"/>
  <c r="G57"/>
  <c r="M57"/>
  <c r="G58"/>
  <c r="M58"/>
  <c r="G59"/>
  <c r="M59"/>
  <c r="G60"/>
  <c r="M60"/>
  <c r="G61"/>
  <c r="M61"/>
  <c r="G62"/>
  <c r="M62"/>
  <c r="G63"/>
  <c r="M63"/>
  <c r="G64"/>
  <c r="M64"/>
  <c r="G65"/>
  <c r="M65"/>
  <c r="G66"/>
  <c r="M66"/>
  <c r="G67"/>
  <c r="M67"/>
  <c r="G68"/>
  <c r="M68"/>
  <c r="G69"/>
  <c r="M69"/>
  <c r="G70"/>
  <c r="M70"/>
  <c r="G71"/>
  <c r="M71"/>
  <c r="G72"/>
  <c r="M72"/>
  <c r="G73"/>
  <c r="M73"/>
  <c r="G74"/>
  <c r="M74"/>
  <c r="G75"/>
  <c r="M75"/>
  <c r="G76"/>
  <c r="M76"/>
  <c r="G77"/>
  <c r="M77"/>
  <c r="G78"/>
  <c r="M78"/>
  <c r="G79"/>
  <c r="M79"/>
  <c r="G80"/>
  <c r="M80"/>
  <c r="G81"/>
  <c r="M81"/>
  <c r="G82"/>
  <c r="M82"/>
  <c r="G83"/>
  <c r="M83"/>
  <c r="G84"/>
  <c r="M84"/>
  <c r="G85"/>
  <c r="M85"/>
  <c r="G86"/>
  <c r="M86"/>
  <c r="G87"/>
  <c r="M87"/>
  <c r="G88"/>
  <c r="M88"/>
  <c r="G89"/>
  <c r="M89"/>
  <c r="G90"/>
  <c r="M90"/>
  <c r="G91"/>
  <c r="M91"/>
  <c r="G92"/>
  <c r="M92"/>
  <c r="G93"/>
  <c r="M93"/>
  <c r="G94"/>
  <c r="M94"/>
  <c r="G95"/>
  <c r="M95"/>
  <c r="G96"/>
  <c r="M96"/>
  <c r="M21"/>
  <c r="G21"/>
  <c r="F15"/>
  <c r="K16" s="1"/>
  <c r="F10"/>
  <c r="J14" s="1"/>
  <c r="H21" l="1"/>
  <c r="I21"/>
  <c r="K21"/>
  <c r="L96"/>
  <c r="J96"/>
  <c r="H96"/>
  <c r="K95"/>
  <c r="I95"/>
  <c r="L94"/>
  <c r="J94"/>
  <c r="H94"/>
  <c r="K93"/>
  <c r="I93"/>
  <c r="L92"/>
  <c r="J92"/>
  <c r="H92"/>
  <c r="K91"/>
  <c r="I91"/>
  <c r="L90"/>
  <c r="J90"/>
  <c r="H90"/>
  <c r="K89"/>
  <c r="I89"/>
  <c r="L88"/>
  <c r="J88"/>
  <c r="H88"/>
  <c r="K87"/>
  <c r="I87"/>
  <c r="L86"/>
  <c r="J86"/>
  <c r="H86"/>
  <c r="K85"/>
  <c r="I85"/>
  <c r="L84"/>
  <c r="J84"/>
  <c r="H84"/>
  <c r="K83"/>
  <c r="I83"/>
  <c r="L82"/>
  <c r="J82"/>
  <c r="H82"/>
  <c r="K81"/>
  <c r="I81"/>
  <c r="L80"/>
  <c r="J80"/>
  <c r="H80"/>
  <c r="K79"/>
  <c r="I79"/>
  <c r="L78"/>
  <c r="J78"/>
  <c r="H78"/>
  <c r="K77"/>
  <c r="I77"/>
  <c r="L76"/>
  <c r="J76"/>
  <c r="H76"/>
  <c r="K75"/>
  <c r="I75"/>
  <c r="L74"/>
  <c r="J74"/>
  <c r="H74"/>
  <c r="K73"/>
  <c r="I73"/>
  <c r="L72"/>
  <c r="J72"/>
  <c r="H72"/>
  <c r="K71"/>
  <c r="I71"/>
  <c r="L70"/>
  <c r="J70"/>
  <c r="H70"/>
  <c r="K69"/>
  <c r="I69"/>
  <c r="L68"/>
  <c r="J68"/>
  <c r="H68"/>
  <c r="K67"/>
  <c r="I67"/>
  <c r="L66"/>
  <c r="J66"/>
  <c r="H66"/>
  <c r="K65"/>
  <c r="I65"/>
  <c r="L64"/>
  <c r="J64"/>
  <c r="H64"/>
  <c r="K63"/>
  <c r="I63"/>
  <c r="L62"/>
  <c r="J62"/>
  <c r="H62"/>
  <c r="K61"/>
  <c r="I61"/>
  <c r="L60"/>
  <c r="J60"/>
  <c r="H60"/>
  <c r="K59"/>
  <c r="I59"/>
  <c r="L58"/>
  <c r="J58"/>
  <c r="H58"/>
  <c r="K57"/>
  <c r="I57"/>
  <c r="L56"/>
  <c r="J56"/>
  <c r="H56"/>
  <c r="K55"/>
  <c r="I55"/>
  <c r="L54"/>
  <c r="J54"/>
  <c r="H54"/>
  <c r="K53"/>
  <c r="I53"/>
  <c r="L52"/>
  <c r="J52"/>
  <c r="H52"/>
  <c r="K51"/>
  <c r="I51"/>
  <c r="L50"/>
  <c r="J50"/>
  <c r="H50"/>
  <c r="K49"/>
  <c r="I49"/>
  <c r="L48"/>
  <c r="J48"/>
  <c r="H48"/>
  <c r="K47"/>
  <c r="I47"/>
  <c r="L46"/>
  <c r="J46"/>
  <c r="H46"/>
  <c r="K45"/>
  <c r="I45"/>
  <c r="L44"/>
  <c r="J44"/>
  <c r="H44"/>
  <c r="K43"/>
  <c r="I43"/>
  <c r="L42"/>
  <c r="J42"/>
  <c r="H42"/>
  <c r="K41"/>
  <c r="I41"/>
  <c r="L40"/>
  <c r="J40"/>
  <c r="H40"/>
  <c r="K39"/>
  <c r="I39"/>
  <c r="L38"/>
  <c r="J38"/>
  <c r="H38"/>
  <c r="K37"/>
  <c r="I37"/>
  <c r="L36"/>
  <c r="J36"/>
  <c r="H36"/>
  <c r="K35"/>
  <c r="I35"/>
  <c r="L34"/>
  <c r="J34"/>
  <c r="H34"/>
  <c r="K33"/>
  <c r="I33"/>
  <c r="L32"/>
  <c r="J32"/>
  <c r="H32"/>
  <c r="K31"/>
  <c r="I31"/>
  <c r="L30"/>
  <c r="J30"/>
  <c r="H30"/>
  <c r="K29"/>
  <c r="I29"/>
  <c r="L28"/>
  <c r="J28"/>
  <c r="H28"/>
  <c r="K27"/>
  <c r="I27"/>
  <c r="L26"/>
  <c r="J26"/>
  <c r="H26"/>
  <c r="K25"/>
  <c r="I25"/>
  <c r="L24"/>
  <c r="J24"/>
  <c r="H24"/>
  <c r="K23"/>
  <c r="I23"/>
  <c r="L22"/>
  <c r="J22"/>
  <c r="H22"/>
  <c r="K13"/>
  <c r="K15"/>
  <c r="J21"/>
  <c r="L21"/>
  <c r="K96"/>
  <c r="I96"/>
  <c r="L95"/>
  <c r="J95"/>
  <c r="H95"/>
  <c r="K94"/>
  <c r="I94"/>
  <c r="L93"/>
  <c r="J93"/>
  <c r="H93"/>
  <c r="K92"/>
  <c r="I92"/>
  <c r="L91"/>
  <c r="J91"/>
  <c r="H91"/>
  <c r="K90"/>
  <c r="I90"/>
  <c r="L89"/>
  <c r="J89"/>
  <c r="H89"/>
  <c r="K88"/>
  <c r="I88"/>
  <c r="L87"/>
  <c r="J87"/>
  <c r="H87"/>
  <c r="K86"/>
  <c r="I86"/>
  <c r="L85"/>
  <c r="J85"/>
  <c r="H85"/>
  <c r="K84"/>
  <c r="I84"/>
  <c r="L83"/>
  <c r="J83"/>
  <c r="H83"/>
  <c r="K82"/>
  <c r="I82"/>
  <c r="L81"/>
  <c r="J81"/>
  <c r="H81"/>
  <c r="K80"/>
  <c r="I80"/>
  <c r="L79"/>
  <c r="J79"/>
  <c r="H79"/>
  <c r="K78"/>
  <c r="I78"/>
  <c r="L77"/>
  <c r="J77"/>
  <c r="H77"/>
  <c r="K76"/>
  <c r="I76"/>
  <c r="L75"/>
  <c r="J75"/>
  <c r="H75"/>
  <c r="K74"/>
  <c r="I74"/>
  <c r="L73"/>
  <c r="J73"/>
  <c r="H73"/>
  <c r="K72"/>
  <c r="I72"/>
  <c r="L71"/>
  <c r="J71"/>
  <c r="H71"/>
  <c r="K70"/>
  <c r="I70"/>
  <c r="L69"/>
  <c r="J69"/>
  <c r="H69"/>
  <c r="K68"/>
  <c r="I68"/>
  <c r="L67"/>
  <c r="J67"/>
  <c r="H67"/>
  <c r="K66"/>
  <c r="I66"/>
  <c r="L65"/>
  <c r="J65"/>
  <c r="H65"/>
  <c r="K64"/>
  <c r="I64"/>
  <c r="L63"/>
  <c r="J63"/>
  <c r="H63"/>
  <c r="K62"/>
  <c r="I62"/>
  <c r="L61"/>
  <c r="J61"/>
  <c r="H61"/>
  <c r="K60"/>
  <c r="I60"/>
  <c r="L59"/>
  <c r="J59"/>
  <c r="H59"/>
  <c r="K58"/>
  <c r="I58"/>
  <c r="L57"/>
  <c r="J57"/>
  <c r="H57"/>
  <c r="K56"/>
  <c r="I56"/>
  <c r="L55"/>
  <c r="J55"/>
  <c r="H55"/>
  <c r="K54"/>
  <c r="I54"/>
  <c r="L53"/>
  <c r="J53"/>
  <c r="H53"/>
  <c r="K52"/>
  <c r="I52"/>
  <c r="L51"/>
  <c r="J51"/>
  <c r="H51"/>
  <c r="K50"/>
  <c r="I50"/>
  <c r="L49"/>
  <c r="J49"/>
  <c r="H49"/>
  <c r="K48"/>
  <c r="I48"/>
  <c r="L47"/>
  <c r="J47"/>
  <c r="H47"/>
  <c r="K46"/>
  <c r="I46"/>
  <c r="L45"/>
  <c r="J45"/>
  <c r="H45"/>
  <c r="K44"/>
  <c r="I44"/>
  <c r="L43"/>
  <c r="J43"/>
  <c r="H43"/>
  <c r="K42"/>
  <c r="I42"/>
  <c r="L41"/>
  <c r="J41"/>
  <c r="H41"/>
  <c r="K40"/>
  <c r="I40"/>
  <c r="L39"/>
  <c r="J39"/>
  <c r="H39"/>
  <c r="K38"/>
  <c r="I38"/>
  <c r="L37"/>
  <c r="J37"/>
  <c r="H37"/>
  <c r="K36"/>
  <c r="I36"/>
  <c r="L35"/>
  <c r="J35"/>
  <c r="H35"/>
  <c r="K34"/>
  <c r="I34"/>
  <c r="L33"/>
  <c r="J33"/>
  <c r="H33"/>
  <c r="K32"/>
  <c r="I32"/>
  <c r="L31"/>
  <c r="J31"/>
  <c r="H31"/>
  <c r="K30"/>
  <c r="I30"/>
  <c r="L29"/>
  <c r="J29"/>
  <c r="H29"/>
  <c r="K28"/>
  <c r="I28"/>
  <c r="L27"/>
  <c r="J27"/>
  <c r="H27"/>
  <c r="K26"/>
  <c r="I26"/>
  <c r="L25"/>
  <c r="J25"/>
  <c r="H25"/>
  <c r="K24"/>
  <c r="I24"/>
  <c r="L23"/>
  <c r="J23"/>
  <c r="H23"/>
  <c r="K22"/>
  <c r="I22"/>
  <c r="K12"/>
  <c r="K14"/>
  <c r="D21"/>
  <c r="C96"/>
  <c r="E95"/>
  <c r="C94"/>
  <c r="E93"/>
  <c r="C92"/>
  <c r="E91"/>
  <c r="C91"/>
  <c r="E90"/>
  <c r="C89"/>
  <c r="E88"/>
  <c r="C88"/>
  <c r="E87"/>
  <c r="C21"/>
  <c r="E21"/>
  <c r="F96"/>
  <c r="D96"/>
  <c r="B96"/>
  <c r="F95"/>
  <c r="D95"/>
  <c r="B95"/>
  <c r="F94"/>
  <c r="D94"/>
  <c r="B94"/>
  <c r="F93"/>
  <c r="D93"/>
  <c r="B93"/>
  <c r="F92"/>
  <c r="D92"/>
  <c r="B92"/>
  <c r="F91"/>
  <c r="D91"/>
  <c r="B91"/>
  <c r="F90"/>
  <c r="D90"/>
  <c r="B90"/>
  <c r="F89"/>
  <c r="D89"/>
  <c r="B89"/>
  <c r="F88"/>
  <c r="D88"/>
  <c r="B88"/>
  <c r="F87"/>
  <c r="D87"/>
  <c r="B87"/>
  <c r="F86"/>
  <c r="D86"/>
  <c r="B86"/>
  <c r="F85"/>
  <c r="D85"/>
  <c r="B85"/>
  <c r="F84"/>
  <c r="D84"/>
  <c r="B84"/>
  <c r="F83"/>
  <c r="D83"/>
  <c r="B83"/>
  <c r="F82"/>
  <c r="D82"/>
  <c r="B82"/>
  <c r="F81"/>
  <c r="D81"/>
  <c r="B81"/>
  <c r="F80"/>
  <c r="D80"/>
  <c r="B80"/>
  <c r="F79"/>
  <c r="D79"/>
  <c r="B79"/>
  <c r="F78"/>
  <c r="D78"/>
  <c r="B78"/>
  <c r="F77"/>
  <c r="D77"/>
  <c r="B77"/>
  <c r="F76"/>
  <c r="D76"/>
  <c r="B76"/>
  <c r="F75"/>
  <c r="D75"/>
  <c r="B75"/>
  <c r="F74"/>
  <c r="D74"/>
  <c r="B74"/>
  <c r="F73"/>
  <c r="D73"/>
  <c r="B73"/>
  <c r="F72"/>
  <c r="D72"/>
  <c r="B72"/>
  <c r="F71"/>
  <c r="D71"/>
  <c r="B71"/>
  <c r="F70"/>
  <c r="D70"/>
  <c r="B70"/>
  <c r="F69"/>
  <c r="D69"/>
  <c r="B69"/>
  <c r="F68"/>
  <c r="D68"/>
  <c r="B68"/>
  <c r="F67"/>
  <c r="D67"/>
  <c r="B67"/>
  <c r="F66"/>
  <c r="D66"/>
  <c r="B66"/>
  <c r="F65"/>
  <c r="D65"/>
  <c r="B65"/>
  <c r="F64"/>
  <c r="D64"/>
  <c r="B64"/>
  <c r="F63"/>
  <c r="D63"/>
  <c r="B63"/>
  <c r="F62"/>
  <c r="D62"/>
  <c r="B62"/>
  <c r="F61"/>
  <c r="D61"/>
  <c r="B61"/>
  <c r="F60"/>
  <c r="D60"/>
  <c r="B60"/>
  <c r="F59"/>
  <c r="D59"/>
  <c r="B59"/>
  <c r="F58"/>
  <c r="D58"/>
  <c r="B58"/>
  <c r="F57"/>
  <c r="D57"/>
  <c r="B57"/>
  <c r="F56"/>
  <c r="D56"/>
  <c r="B56"/>
  <c r="F55"/>
  <c r="D55"/>
  <c r="B55"/>
  <c r="F54"/>
  <c r="D54"/>
  <c r="B54"/>
  <c r="F53"/>
  <c r="D53"/>
  <c r="B53"/>
  <c r="F52"/>
  <c r="D52"/>
  <c r="B52"/>
  <c r="F51"/>
  <c r="D51"/>
  <c r="B51"/>
  <c r="F50"/>
  <c r="D50"/>
  <c r="B50"/>
  <c r="F49"/>
  <c r="D49"/>
  <c r="B49"/>
  <c r="F48"/>
  <c r="D48"/>
  <c r="B48"/>
  <c r="F47"/>
  <c r="D47"/>
  <c r="B47"/>
  <c r="F46"/>
  <c r="D46"/>
  <c r="B46"/>
  <c r="F45"/>
  <c r="D45"/>
  <c r="B45"/>
  <c r="F44"/>
  <c r="D44"/>
  <c r="B44"/>
  <c r="F43"/>
  <c r="D43"/>
  <c r="B43"/>
  <c r="F42"/>
  <c r="D42"/>
  <c r="B42"/>
  <c r="F41"/>
  <c r="D41"/>
  <c r="B41"/>
  <c r="F40"/>
  <c r="D40"/>
  <c r="B40"/>
  <c r="F39"/>
  <c r="D39"/>
  <c r="B39"/>
  <c r="F38"/>
  <c r="D38"/>
  <c r="B38"/>
  <c r="F37"/>
  <c r="D37"/>
  <c r="B37"/>
  <c r="F36"/>
  <c r="D36"/>
  <c r="B36"/>
  <c r="F35"/>
  <c r="D35"/>
  <c r="B35"/>
  <c r="F34"/>
  <c r="D34"/>
  <c r="B34"/>
  <c r="F33"/>
  <c r="D33"/>
  <c r="B33"/>
  <c r="F32"/>
  <c r="D32"/>
  <c r="B32"/>
  <c r="F31"/>
  <c r="D31"/>
  <c r="B31"/>
  <c r="F30"/>
  <c r="D30"/>
  <c r="B30"/>
  <c r="F29"/>
  <c r="D29"/>
  <c r="B29"/>
  <c r="F28"/>
  <c r="D28"/>
  <c r="B28"/>
  <c r="F27"/>
  <c r="D27"/>
  <c r="B27"/>
  <c r="F26"/>
  <c r="D26"/>
  <c r="B26"/>
  <c r="F25"/>
  <c r="D25"/>
  <c r="B25"/>
  <c r="F24"/>
  <c r="D24"/>
  <c r="B24"/>
  <c r="F23"/>
  <c r="D23"/>
  <c r="B23"/>
  <c r="F22"/>
  <c r="D22"/>
  <c r="B22"/>
  <c r="J15"/>
  <c r="J13"/>
  <c r="B21"/>
  <c r="F21"/>
  <c r="E96"/>
  <c r="C95"/>
  <c r="E94"/>
  <c r="C93"/>
  <c r="E92"/>
  <c r="C90"/>
  <c r="E89"/>
  <c r="C87"/>
  <c r="E86"/>
  <c r="C86"/>
  <c r="E85"/>
  <c r="C85"/>
  <c r="E84"/>
  <c r="C84"/>
  <c r="E83"/>
  <c r="C83"/>
  <c r="E82"/>
  <c r="C82"/>
  <c r="E81"/>
  <c r="C81"/>
  <c r="E80"/>
  <c r="C80"/>
  <c r="E79"/>
  <c r="C79"/>
  <c r="E78"/>
  <c r="C78"/>
  <c r="E77"/>
  <c r="C77"/>
  <c r="E76"/>
  <c r="C76"/>
  <c r="E75"/>
  <c r="C75"/>
  <c r="E74"/>
  <c r="C74"/>
  <c r="E73"/>
  <c r="C73"/>
  <c r="E72"/>
  <c r="C72"/>
  <c r="E71"/>
  <c r="C71"/>
  <c r="E70"/>
  <c r="C70"/>
  <c r="E69"/>
  <c r="C69"/>
  <c r="E68"/>
  <c r="C68"/>
  <c r="E67"/>
  <c r="C67"/>
  <c r="E66"/>
  <c r="C66"/>
  <c r="E65"/>
  <c r="C65"/>
  <c r="E64"/>
  <c r="C64"/>
  <c r="E63"/>
  <c r="C63"/>
  <c r="E62"/>
  <c r="C62"/>
  <c r="E61"/>
  <c r="C61"/>
  <c r="E60"/>
  <c r="C60"/>
  <c r="E59"/>
  <c r="C59"/>
  <c r="E58"/>
  <c r="C58"/>
  <c r="E57"/>
  <c r="C57"/>
  <c r="E56"/>
  <c r="C56"/>
  <c r="E55"/>
  <c r="C55"/>
  <c r="E54"/>
  <c r="C54"/>
  <c r="E53"/>
  <c r="C53"/>
  <c r="E52"/>
  <c r="C52"/>
  <c r="E51"/>
  <c r="C51"/>
  <c r="E50"/>
  <c r="C50"/>
  <c r="E49"/>
  <c r="C49"/>
  <c r="E48"/>
  <c r="C48"/>
  <c r="E47"/>
  <c r="C47"/>
  <c r="E46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J12"/>
  <c r="J16"/>
</calcChain>
</file>

<file path=xl/sharedStrings.xml><?xml version="1.0" encoding="utf-8"?>
<sst xmlns="http://schemas.openxmlformats.org/spreadsheetml/2006/main" count="135" uniqueCount="77">
  <si>
    <t>RPM</t>
  </si>
  <si>
    <t>1. gír</t>
  </si>
  <si>
    <t>2. gír</t>
  </si>
  <si>
    <t>3. gír</t>
  </si>
  <si>
    <t>4. gír</t>
  </si>
  <si>
    <t>5. gír</t>
  </si>
  <si>
    <t>6. gír</t>
  </si>
  <si>
    <t>Drifhlutfall 1</t>
  </si>
  <si>
    <t>Drifhlutfall 2</t>
  </si>
  <si>
    <t>Gírhlutfall 1</t>
  </si>
  <si>
    <t>Gírhlutfall 2</t>
  </si>
  <si>
    <t>Dekkjastærð 1</t>
  </si>
  <si>
    <t>Dekkjastærð 2</t>
  </si>
  <si>
    <t>1. gír #2</t>
  </si>
  <si>
    <t>1. gír #1</t>
  </si>
  <si>
    <t>2. gír #1</t>
  </si>
  <si>
    <t>3. gír #1</t>
  </si>
  <si>
    <t>4. gír #1</t>
  </si>
  <si>
    <t>5. gír #1</t>
  </si>
  <si>
    <t>6. gír #1</t>
  </si>
  <si>
    <t>2. gír #2</t>
  </si>
  <si>
    <t>3. gír #2</t>
  </si>
  <si>
    <t>4. gír #2</t>
  </si>
  <si>
    <t>5. gír #2</t>
  </si>
  <si>
    <t>6. gír #2</t>
  </si>
  <si>
    <t>(Ummál</t>
  </si>
  <si>
    <t>)</t>
  </si>
  <si>
    <t>E36 M3</t>
  </si>
  <si>
    <t>Heimild</t>
  </si>
  <si>
    <t>Getrag 262</t>
  </si>
  <si>
    <t>Getrag 265</t>
  </si>
  <si>
    <t>Getrag 260</t>
  </si>
  <si>
    <t>Getrag 262 CR</t>
  </si>
  <si>
    <t>ZF S5D 320 Z</t>
  </si>
  <si>
    <t>ZF S5D 310 Z</t>
  </si>
  <si>
    <t>ZF S6 - 37</t>
  </si>
  <si>
    <t>Bílar</t>
  </si>
  <si>
    <t>E46 330i</t>
  </si>
  <si>
    <t>Getrag S5D 200 G</t>
  </si>
  <si>
    <t>Getrag S5D 250 G</t>
  </si>
  <si>
    <t>E36 318i M42</t>
  </si>
  <si>
    <t>E36 318i M44, 323is/iC, 325i/is/iC</t>
  </si>
  <si>
    <t>E36 328i, M3 US 96-98</t>
  </si>
  <si>
    <t>E36 M3 US &lt; '95</t>
  </si>
  <si>
    <t>A4S 310R (THM-R1) 92-93</t>
  </si>
  <si>
    <t>A4S 310R (THM-R1) 93-</t>
  </si>
  <si>
    <t>A5S 310Z (5HP 18)</t>
  </si>
  <si>
    <t>A4S 270R (THM-R1)</t>
  </si>
  <si>
    <t>Gírkassi</t>
  </si>
  <si>
    <t>Bentley E36 Service Manual</t>
  </si>
  <si>
    <t>E36 M3 US</t>
  </si>
  <si>
    <t>Automatic</t>
  </si>
  <si>
    <t>E36 318i/is/iC, 323i/is/iC, 325i/is/iC</t>
  </si>
  <si>
    <t>318i/is/iC, 328i/is/iC</t>
  </si>
  <si>
    <t>Auto/Manual</t>
  </si>
  <si>
    <t>Manual</t>
  </si>
  <si>
    <t>MetricMechanic.com</t>
  </si>
  <si>
    <t>Getrag 232</t>
  </si>
  <si>
    <t>Getrag 242</t>
  </si>
  <si>
    <t>Getrag 245</t>
  </si>
  <si>
    <t>Getrag 240</t>
  </si>
  <si>
    <t>Drif / Dekkja / Gírhlutfalla reiknivél</t>
  </si>
  <si>
    <t>bmwfans.info &amp; bmwmregistry.com</t>
  </si>
  <si>
    <t>Getrag S6S 420G</t>
  </si>
  <si>
    <t>Desember 2008 - Ingimar Róbertsson ( iar@pjus.is ) - Allar viðbætur, hugmyndir og leiðréttingar vel þegnar!</t>
  </si>
  <si>
    <t>Drif &amp; Gírhlutfall 1
km/klst</t>
  </si>
  <si>
    <t>Drif &amp; Gírhlutfall 2
km/klst</t>
  </si>
  <si>
    <t xml:space="preserve">Reikna RPM á </t>
  </si>
  <si>
    <t>km/klst</t>
  </si>
  <si>
    <t xml:space="preserve">Drifhlutfall 1   </t>
  </si>
  <si>
    <t xml:space="preserve">   Drifhlutfall 2</t>
  </si>
  <si>
    <t xml:space="preserve"> - Sláið inn hraða hægra megin til að sjá mun á snúningshraða í mismunandi gírum - </t>
  </si>
  <si>
    <t xml:space="preserve"> - Taflan sýnir hraða í km/klst í hverjum gír við ákveðinn snúningshraða - </t>
  </si>
  <si>
    <t xml:space="preserve"> - Fyrir neðan töfluna er línurit sem sýnir hraða vs. snúningshraða grafískt - </t>
  </si>
  <si>
    <t xml:space="preserve"> - Undir flipanum "Gírkassar" eru upplýsingar um gírkassa, hvar þeir hafa verið notaðir og gírhlutföll - </t>
  </si>
  <si>
    <t xml:space="preserve"> - Sláið inn réttar tölur í hvítu reitina fyrir drifhlutföll, gírhlutföll og dekkjastærðir sem skal bera saman - </t>
  </si>
  <si>
    <t>Nýjustu útgáfu af skalinu má finna á http://www.pjus.is/iar/bilar/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</si>
</sst>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1" fillId="0" borderId="4" xfId="0" applyFont="1" applyBorder="1"/>
    <xf numFmtId="0" fontId="0" fillId="0" borderId="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164" fontId="0" fillId="3" borderId="3" xfId="0" applyNumberFormat="1" applyFill="1" applyBorder="1"/>
    <xf numFmtId="164" fontId="0" fillId="3" borderId="6" xfId="0" applyNumberFormat="1" applyFill="1" applyBorder="1"/>
    <xf numFmtId="164" fontId="0" fillId="3" borderId="4" xfId="0" applyNumberFormat="1" applyFill="1" applyBorder="1"/>
    <xf numFmtId="164" fontId="0" fillId="3" borderId="7" xfId="0" applyNumberFormat="1" applyFill="1" applyBorder="1"/>
    <xf numFmtId="1" fontId="1" fillId="4" borderId="14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164" fontId="0" fillId="4" borderId="3" xfId="0" applyNumberFormat="1" applyFill="1" applyBorder="1"/>
    <xf numFmtId="164" fontId="0" fillId="4" borderId="6" xfId="0" applyNumberFormat="1" applyFill="1" applyBorder="1"/>
    <xf numFmtId="164" fontId="0" fillId="4" borderId="4" xfId="0" applyNumberFormat="1" applyFill="1" applyBorder="1"/>
    <xf numFmtId="164" fontId="0" fillId="4" borderId="7" xfId="0" applyNumberFormat="1" applyFill="1" applyBorder="1"/>
    <xf numFmtId="0" fontId="1" fillId="3" borderId="5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1" fillId="3" borderId="6" xfId="0" applyFont="1" applyFill="1" applyBorder="1"/>
    <xf numFmtId="0" fontId="1" fillId="3" borderId="0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1" fillId="4" borderId="6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0" borderId="4" xfId="0" applyFont="1" applyBorder="1"/>
    <xf numFmtId="0" fontId="0" fillId="0" borderId="1" xfId="0" applyFont="1" applyBorder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FF9933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Reiknivél!$B$20</c:f>
              <c:strCache>
                <c:ptCount val="1"/>
                <c:pt idx="0">
                  <c:v>1. gír #1</c:v>
                </c:pt>
              </c:strCache>
            </c:strRef>
          </c:tx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Reiknivél!$B$21:$B$81</c:f>
              <c:numCache>
                <c:formatCode>0.0</c:formatCode>
                <c:ptCount val="61"/>
                <c:pt idx="0">
                  <c:v>9.7158079969381053</c:v>
                </c:pt>
                <c:pt idx="1">
                  <c:v>10.687388796631916</c:v>
                </c:pt>
                <c:pt idx="2">
                  <c:v>11.658969596325727</c:v>
                </c:pt>
                <c:pt idx="3">
                  <c:v>12.630550396019537</c:v>
                </c:pt>
                <c:pt idx="4">
                  <c:v>13.602131195713349</c:v>
                </c:pt>
                <c:pt idx="5">
                  <c:v>14.573711995407159</c:v>
                </c:pt>
                <c:pt idx="6">
                  <c:v>15.545292795100968</c:v>
                </c:pt>
                <c:pt idx="7">
                  <c:v>16.516873594794781</c:v>
                </c:pt>
                <c:pt idx="8">
                  <c:v>17.488454394488592</c:v>
                </c:pt>
                <c:pt idx="9">
                  <c:v>18.460035194182399</c:v>
                </c:pt>
                <c:pt idx="10">
                  <c:v>19.431615993876211</c:v>
                </c:pt>
                <c:pt idx="11">
                  <c:v>20.403196793570022</c:v>
                </c:pt>
                <c:pt idx="12">
                  <c:v>21.374777593263833</c:v>
                </c:pt>
                <c:pt idx="13">
                  <c:v>22.34635839295764</c:v>
                </c:pt>
                <c:pt idx="14">
                  <c:v>23.317939192651455</c:v>
                </c:pt>
                <c:pt idx="15">
                  <c:v>24.289519992345266</c:v>
                </c:pt>
                <c:pt idx="16">
                  <c:v>25.261100792039073</c:v>
                </c:pt>
                <c:pt idx="17">
                  <c:v>26.232681591732884</c:v>
                </c:pt>
                <c:pt idx="18">
                  <c:v>27.204262391426699</c:v>
                </c:pt>
                <c:pt idx="19">
                  <c:v>28.175843191120507</c:v>
                </c:pt>
                <c:pt idx="20">
                  <c:v>29.147423990814318</c:v>
                </c:pt>
                <c:pt idx="21">
                  <c:v>30.119004790508125</c:v>
                </c:pt>
                <c:pt idx="22">
                  <c:v>31.090585590201936</c:v>
                </c:pt>
                <c:pt idx="23">
                  <c:v>32.062166389895751</c:v>
                </c:pt>
                <c:pt idx="24">
                  <c:v>33.033747189589562</c:v>
                </c:pt>
                <c:pt idx="25">
                  <c:v>34.005327989283366</c:v>
                </c:pt>
                <c:pt idx="26">
                  <c:v>34.976908788977184</c:v>
                </c:pt>
                <c:pt idx="27">
                  <c:v>35.948489588670988</c:v>
                </c:pt>
                <c:pt idx="28">
                  <c:v>36.920070388364799</c:v>
                </c:pt>
                <c:pt idx="29">
                  <c:v>37.89165118805861</c:v>
                </c:pt>
                <c:pt idx="30">
                  <c:v>38.863231987752421</c:v>
                </c:pt>
                <c:pt idx="31">
                  <c:v>39.834812787446232</c:v>
                </c:pt>
                <c:pt idx="32">
                  <c:v>40.806393587140043</c:v>
                </c:pt>
                <c:pt idx="33">
                  <c:v>41.777974386833854</c:v>
                </c:pt>
                <c:pt idx="34">
                  <c:v>42.749555186527665</c:v>
                </c:pt>
                <c:pt idx="35">
                  <c:v>43.721135986221469</c:v>
                </c:pt>
                <c:pt idx="36">
                  <c:v>44.69271678591528</c:v>
                </c:pt>
                <c:pt idx="37">
                  <c:v>45.664297585609091</c:v>
                </c:pt>
                <c:pt idx="38">
                  <c:v>46.63587838530291</c:v>
                </c:pt>
                <c:pt idx="39">
                  <c:v>47.607459184996713</c:v>
                </c:pt>
                <c:pt idx="40">
                  <c:v>48.579039984690532</c:v>
                </c:pt>
                <c:pt idx="41">
                  <c:v>49.550620784384336</c:v>
                </c:pt>
                <c:pt idx="42">
                  <c:v>50.522201584078147</c:v>
                </c:pt>
                <c:pt idx="43">
                  <c:v>51.493782383771958</c:v>
                </c:pt>
                <c:pt idx="44">
                  <c:v>52.465363183465769</c:v>
                </c:pt>
                <c:pt idx="45">
                  <c:v>53.43694398315958</c:v>
                </c:pt>
                <c:pt idx="46">
                  <c:v>54.408524782853398</c:v>
                </c:pt>
                <c:pt idx="47">
                  <c:v>55.380105582547202</c:v>
                </c:pt>
                <c:pt idx="48">
                  <c:v>56.351686382241013</c:v>
                </c:pt>
                <c:pt idx="49">
                  <c:v>57.323267181934824</c:v>
                </c:pt>
                <c:pt idx="50">
                  <c:v>58.294847981628635</c:v>
                </c:pt>
                <c:pt idx="51">
                  <c:v>59.266428781322446</c:v>
                </c:pt>
                <c:pt idx="52">
                  <c:v>60.23800958101625</c:v>
                </c:pt>
                <c:pt idx="53">
                  <c:v>61.209590380710061</c:v>
                </c:pt>
                <c:pt idx="54">
                  <c:v>62.181171180403872</c:v>
                </c:pt>
                <c:pt idx="55">
                  <c:v>63.152751980097669</c:v>
                </c:pt>
                <c:pt idx="56">
                  <c:v>64.124332779791501</c:v>
                </c:pt>
                <c:pt idx="57">
                  <c:v>65.095913579485313</c:v>
                </c:pt>
                <c:pt idx="58">
                  <c:v>66.067494379179124</c:v>
                </c:pt>
                <c:pt idx="59">
                  <c:v>67.039075178872935</c:v>
                </c:pt>
                <c:pt idx="60">
                  <c:v>68.010655978566732</c:v>
                </c:pt>
              </c:numCache>
            </c:numRef>
          </c:val>
        </c:ser>
        <c:ser>
          <c:idx val="2"/>
          <c:order val="1"/>
          <c:tx>
            <c:strRef>
              <c:f>Reiknivél!$C$20</c:f>
              <c:strCache>
                <c:ptCount val="1"/>
                <c:pt idx="0">
                  <c:v>2. gír #1</c:v>
                </c:pt>
              </c:strCache>
            </c:strRef>
          </c:tx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Reiknivél!$C$21:$C$81</c:f>
              <c:numCache>
                <c:formatCode>0.0</c:formatCode>
                <c:ptCount val="61"/>
                <c:pt idx="0">
                  <c:v>16.388109874353429</c:v>
                </c:pt>
                <c:pt idx="1">
                  <c:v>18.026920861788767</c:v>
                </c:pt>
                <c:pt idx="2">
                  <c:v>19.665731849224116</c:v>
                </c:pt>
                <c:pt idx="3">
                  <c:v>21.304542836659458</c:v>
                </c:pt>
                <c:pt idx="4">
                  <c:v>22.943353824094803</c:v>
                </c:pt>
                <c:pt idx="5">
                  <c:v>24.582164811530149</c:v>
                </c:pt>
                <c:pt idx="6">
                  <c:v>26.220975798965487</c:v>
                </c:pt>
                <c:pt idx="7">
                  <c:v>27.859786786400832</c:v>
                </c:pt>
                <c:pt idx="8">
                  <c:v>29.498597773836174</c:v>
                </c:pt>
                <c:pt idx="9">
                  <c:v>31.137408761271519</c:v>
                </c:pt>
                <c:pt idx="10">
                  <c:v>32.776219748706858</c:v>
                </c:pt>
                <c:pt idx="11">
                  <c:v>34.415030736142199</c:v>
                </c:pt>
                <c:pt idx="12">
                  <c:v>36.053841723577534</c:v>
                </c:pt>
                <c:pt idx="13">
                  <c:v>37.692652711012883</c:v>
                </c:pt>
                <c:pt idx="14">
                  <c:v>39.331463698448232</c:v>
                </c:pt>
                <c:pt idx="15">
                  <c:v>40.970274685883574</c:v>
                </c:pt>
                <c:pt idx="16">
                  <c:v>42.609085673318916</c:v>
                </c:pt>
                <c:pt idx="17">
                  <c:v>44.247896660754265</c:v>
                </c:pt>
                <c:pt idx="18">
                  <c:v>45.886707648189606</c:v>
                </c:pt>
                <c:pt idx="19">
                  <c:v>47.525518635624948</c:v>
                </c:pt>
                <c:pt idx="20">
                  <c:v>49.164329623060297</c:v>
                </c:pt>
                <c:pt idx="21">
                  <c:v>50.803140610495632</c:v>
                </c:pt>
                <c:pt idx="22">
                  <c:v>52.441951597930974</c:v>
                </c:pt>
                <c:pt idx="23">
                  <c:v>54.080762585366315</c:v>
                </c:pt>
                <c:pt idx="24">
                  <c:v>55.719573572801664</c:v>
                </c:pt>
                <c:pt idx="25">
                  <c:v>57.358384560237006</c:v>
                </c:pt>
                <c:pt idx="26">
                  <c:v>58.997195547672348</c:v>
                </c:pt>
                <c:pt idx="27">
                  <c:v>60.63600653510769</c:v>
                </c:pt>
                <c:pt idx="28">
                  <c:v>62.274817522543039</c:v>
                </c:pt>
                <c:pt idx="29">
                  <c:v>63.913628509978381</c:v>
                </c:pt>
                <c:pt idx="30">
                  <c:v>65.552439497413715</c:v>
                </c:pt>
                <c:pt idx="31">
                  <c:v>67.19125048484905</c:v>
                </c:pt>
                <c:pt idx="32">
                  <c:v>68.830061472284399</c:v>
                </c:pt>
                <c:pt idx="33">
                  <c:v>70.468872459719762</c:v>
                </c:pt>
                <c:pt idx="34">
                  <c:v>72.107683447155068</c:v>
                </c:pt>
                <c:pt idx="35">
                  <c:v>73.746494434590417</c:v>
                </c:pt>
                <c:pt idx="36">
                  <c:v>75.385305422025766</c:v>
                </c:pt>
                <c:pt idx="37">
                  <c:v>77.024116409461129</c:v>
                </c:pt>
                <c:pt idx="38">
                  <c:v>78.662927396896464</c:v>
                </c:pt>
                <c:pt idx="39">
                  <c:v>80.301738384331813</c:v>
                </c:pt>
                <c:pt idx="40">
                  <c:v>81.940549371767148</c:v>
                </c:pt>
                <c:pt idx="41">
                  <c:v>83.579360359202482</c:v>
                </c:pt>
                <c:pt idx="42">
                  <c:v>85.218171346637831</c:v>
                </c:pt>
                <c:pt idx="43">
                  <c:v>86.856982334073194</c:v>
                </c:pt>
                <c:pt idx="44">
                  <c:v>88.495793321508529</c:v>
                </c:pt>
                <c:pt idx="45">
                  <c:v>90.134604308943864</c:v>
                </c:pt>
                <c:pt idx="46">
                  <c:v>91.773415296379213</c:v>
                </c:pt>
                <c:pt idx="47">
                  <c:v>93.412226283814547</c:v>
                </c:pt>
                <c:pt idx="48">
                  <c:v>95.051037271249896</c:v>
                </c:pt>
                <c:pt idx="49">
                  <c:v>96.689848258685245</c:v>
                </c:pt>
                <c:pt idx="50">
                  <c:v>98.328659246120594</c:v>
                </c:pt>
                <c:pt idx="51">
                  <c:v>99.967470233555929</c:v>
                </c:pt>
                <c:pt idx="52">
                  <c:v>101.60628122099126</c:v>
                </c:pt>
                <c:pt idx="53">
                  <c:v>103.2450922084266</c:v>
                </c:pt>
                <c:pt idx="54">
                  <c:v>104.88390319586195</c:v>
                </c:pt>
                <c:pt idx="55">
                  <c:v>106.5227141832973</c:v>
                </c:pt>
                <c:pt idx="56">
                  <c:v>108.16152517073263</c:v>
                </c:pt>
                <c:pt idx="57">
                  <c:v>109.80033615816797</c:v>
                </c:pt>
                <c:pt idx="58">
                  <c:v>111.43914714560333</c:v>
                </c:pt>
                <c:pt idx="59">
                  <c:v>113.07795813303866</c:v>
                </c:pt>
                <c:pt idx="60">
                  <c:v>114.71676912047401</c:v>
                </c:pt>
              </c:numCache>
            </c:numRef>
          </c:val>
        </c:ser>
        <c:ser>
          <c:idx val="3"/>
          <c:order val="2"/>
          <c:tx>
            <c:strRef>
              <c:f>Reiknivél!$D$20</c:f>
              <c:strCache>
                <c:ptCount val="1"/>
                <c:pt idx="0">
                  <c:v>3. gír #1</c:v>
                </c:pt>
              </c:strCache>
            </c:strRef>
          </c:tx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Reiknivél!$D$21:$D$81</c:f>
              <c:numCache>
                <c:formatCode>0.0</c:formatCode>
                <c:ptCount val="61"/>
                <c:pt idx="0">
                  <c:v>24.582164811530145</c:v>
                </c:pt>
                <c:pt idx="1">
                  <c:v>27.040381292683158</c:v>
                </c:pt>
                <c:pt idx="2">
                  <c:v>29.498597773836174</c:v>
                </c:pt>
                <c:pt idx="3">
                  <c:v>31.95681425498919</c:v>
                </c:pt>
                <c:pt idx="4">
                  <c:v>34.415030736142207</c:v>
                </c:pt>
                <c:pt idx="5">
                  <c:v>36.873247217295216</c:v>
                </c:pt>
                <c:pt idx="6">
                  <c:v>39.331463698448232</c:v>
                </c:pt>
                <c:pt idx="7">
                  <c:v>41.789680179601248</c:v>
                </c:pt>
                <c:pt idx="8">
                  <c:v>44.247896660754265</c:v>
                </c:pt>
                <c:pt idx="9">
                  <c:v>46.706113141907274</c:v>
                </c:pt>
                <c:pt idx="10">
                  <c:v>49.16432962306029</c:v>
                </c:pt>
                <c:pt idx="11">
                  <c:v>51.622546104213306</c:v>
                </c:pt>
                <c:pt idx="12">
                  <c:v>54.080762585366315</c:v>
                </c:pt>
                <c:pt idx="13">
                  <c:v>56.538979066519332</c:v>
                </c:pt>
                <c:pt idx="14">
                  <c:v>58.997195547672348</c:v>
                </c:pt>
                <c:pt idx="15">
                  <c:v>61.455412028825371</c:v>
                </c:pt>
                <c:pt idx="16">
                  <c:v>63.913628509978381</c:v>
                </c:pt>
                <c:pt idx="17">
                  <c:v>66.371844991131397</c:v>
                </c:pt>
                <c:pt idx="18">
                  <c:v>68.830061472284413</c:v>
                </c:pt>
                <c:pt idx="19">
                  <c:v>71.288277953437429</c:v>
                </c:pt>
                <c:pt idx="20">
                  <c:v>73.746494434590431</c:v>
                </c:pt>
                <c:pt idx="21">
                  <c:v>76.204710915743448</c:v>
                </c:pt>
                <c:pt idx="22">
                  <c:v>78.662927396896464</c:v>
                </c:pt>
                <c:pt idx="23">
                  <c:v>81.12114387804948</c:v>
                </c:pt>
                <c:pt idx="24">
                  <c:v>83.579360359202497</c:v>
                </c:pt>
                <c:pt idx="25">
                  <c:v>86.037576840355513</c:v>
                </c:pt>
                <c:pt idx="26">
                  <c:v>88.495793321508529</c:v>
                </c:pt>
                <c:pt idx="27">
                  <c:v>90.954009802661545</c:v>
                </c:pt>
                <c:pt idx="28">
                  <c:v>93.412226283814547</c:v>
                </c:pt>
                <c:pt idx="29">
                  <c:v>95.870442764967578</c:v>
                </c:pt>
                <c:pt idx="30">
                  <c:v>98.32865924612058</c:v>
                </c:pt>
                <c:pt idx="31">
                  <c:v>100.7868757272736</c:v>
                </c:pt>
                <c:pt idx="32">
                  <c:v>103.24509220842661</c:v>
                </c:pt>
                <c:pt idx="33">
                  <c:v>105.70330868957964</c:v>
                </c:pt>
                <c:pt idx="34">
                  <c:v>108.16152517073263</c:v>
                </c:pt>
                <c:pt idx="35">
                  <c:v>110.61974165188565</c:v>
                </c:pt>
                <c:pt idx="36">
                  <c:v>113.07795813303866</c:v>
                </c:pt>
                <c:pt idx="37">
                  <c:v>115.53617461419168</c:v>
                </c:pt>
                <c:pt idx="38">
                  <c:v>117.9943910953447</c:v>
                </c:pt>
                <c:pt idx="39">
                  <c:v>120.4526075764977</c:v>
                </c:pt>
                <c:pt idx="40">
                  <c:v>122.91082405765074</c:v>
                </c:pt>
                <c:pt idx="41">
                  <c:v>125.36904053880373</c:v>
                </c:pt>
                <c:pt idx="42">
                  <c:v>127.82725701995676</c:v>
                </c:pt>
                <c:pt idx="43">
                  <c:v>130.28547350110978</c:v>
                </c:pt>
                <c:pt idx="44">
                  <c:v>132.74368998226279</c:v>
                </c:pt>
                <c:pt idx="45">
                  <c:v>135.20190646341581</c:v>
                </c:pt>
                <c:pt idx="46">
                  <c:v>137.66012294456883</c:v>
                </c:pt>
                <c:pt idx="47">
                  <c:v>140.11833942572184</c:v>
                </c:pt>
                <c:pt idx="48">
                  <c:v>142.57655590687486</c:v>
                </c:pt>
                <c:pt idx="49">
                  <c:v>145.03477238802785</c:v>
                </c:pt>
                <c:pt idx="50">
                  <c:v>147.49298886918086</c:v>
                </c:pt>
                <c:pt idx="51">
                  <c:v>149.95120535033391</c:v>
                </c:pt>
                <c:pt idx="52">
                  <c:v>152.4094218314869</c:v>
                </c:pt>
                <c:pt idx="53">
                  <c:v>154.86763831263991</c:v>
                </c:pt>
                <c:pt idx="54">
                  <c:v>157.32585479379293</c:v>
                </c:pt>
                <c:pt idx="55">
                  <c:v>159.78407127494594</c:v>
                </c:pt>
                <c:pt idx="56">
                  <c:v>162.24228775609896</c:v>
                </c:pt>
                <c:pt idx="57">
                  <c:v>164.70050423725195</c:v>
                </c:pt>
                <c:pt idx="58">
                  <c:v>167.15872071840499</c:v>
                </c:pt>
                <c:pt idx="59">
                  <c:v>169.61693719955801</c:v>
                </c:pt>
                <c:pt idx="60">
                  <c:v>172.07515368071103</c:v>
                </c:pt>
              </c:numCache>
            </c:numRef>
          </c:val>
        </c:ser>
        <c:ser>
          <c:idx val="4"/>
          <c:order val="3"/>
          <c:tx>
            <c:strRef>
              <c:f>Reiknivél!$E$20</c:f>
              <c:strCache>
                <c:ptCount val="1"/>
                <c:pt idx="0">
                  <c:v>4. gír #1</c:v>
                </c:pt>
              </c:strCache>
            </c:strRef>
          </c:tx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Reiknivél!$E$21:$E$81</c:f>
              <c:numCache>
                <c:formatCode>0.0</c:formatCode>
                <c:ptCount val="61"/>
                <c:pt idx="0">
                  <c:v>32.908381925112941</c:v>
                </c:pt>
                <c:pt idx="1">
                  <c:v>36.199220117624222</c:v>
                </c:pt>
                <c:pt idx="2">
                  <c:v>39.490058310135524</c:v>
                </c:pt>
                <c:pt idx="3">
                  <c:v>42.780896502646826</c:v>
                </c:pt>
                <c:pt idx="4">
                  <c:v>46.071734695158121</c:v>
                </c:pt>
                <c:pt idx="5">
                  <c:v>49.362572887669408</c:v>
                </c:pt>
                <c:pt idx="6">
                  <c:v>52.653411080180703</c:v>
                </c:pt>
                <c:pt idx="7">
                  <c:v>55.944249272692005</c:v>
                </c:pt>
                <c:pt idx="8">
                  <c:v>59.235087465203293</c:v>
                </c:pt>
                <c:pt idx="9">
                  <c:v>62.525925657714581</c:v>
                </c:pt>
                <c:pt idx="10">
                  <c:v>65.816763850225882</c:v>
                </c:pt>
                <c:pt idx="11">
                  <c:v>69.10760204273717</c:v>
                </c:pt>
                <c:pt idx="12">
                  <c:v>72.398440235248444</c:v>
                </c:pt>
                <c:pt idx="13">
                  <c:v>75.68927842775976</c:v>
                </c:pt>
                <c:pt idx="14">
                  <c:v>78.980116620271048</c:v>
                </c:pt>
                <c:pt idx="15">
                  <c:v>82.270954812782364</c:v>
                </c:pt>
                <c:pt idx="16">
                  <c:v>85.561793005293652</c:v>
                </c:pt>
                <c:pt idx="17">
                  <c:v>88.852631197804939</c:v>
                </c:pt>
                <c:pt idx="18">
                  <c:v>92.143469390316241</c:v>
                </c:pt>
                <c:pt idx="19">
                  <c:v>95.434307582827529</c:v>
                </c:pt>
                <c:pt idx="20">
                  <c:v>98.725145775338817</c:v>
                </c:pt>
                <c:pt idx="21">
                  <c:v>102.01598396785009</c:v>
                </c:pt>
                <c:pt idx="22">
                  <c:v>105.30682216036141</c:v>
                </c:pt>
                <c:pt idx="23">
                  <c:v>108.59766035287269</c:v>
                </c:pt>
                <c:pt idx="24">
                  <c:v>111.88849854538401</c:v>
                </c:pt>
                <c:pt idx="25">
                  <c:v>115.1793367378953</c:v>
                </c:pt>
                <c:pt idx="26">
                  <c:v>118.47017493040659</c:v>
                </c:pt>
                <c:pt idx="27">
                  <c:v>121.76101312291787</c:v>
                </c:pt>
                <c:pt idx="28">
                  <c:v>125.05185131542916</c:v>
                </c:pt>
                <c:pt idx="29">
                  <c:v>128.34268950794046</c:v>
                </c:pt>
                <c:pt idx="30">
                  <c:v>131.63352770045176</c:v>
                </c:pt>
                <c:pt idx="31">
                  <c:v>134.92436589296307</c:v>
                </c:pt>
                <c:pt idx="32">
                  <c:v>138.21520408547434</c:v>
                </c:pt>
                <c:pt idx="33">
                  <c:v>141.50604227798564</c:v>
                </c:pt>
                <c:pt idx="34">
                  <c:v>144.79688047049689</c:v>
                </c:pt>
                <c:pt idx="35">
                  <c:v>148.08771866300825</c:v>
                </c:pt>
                <c:pt idx="36">
                  <c:v>151.37855685551952</c:v>
                </c:pt>
                <c:pt idx="37">
                  <c:v>154.66939504803082</c:v>
                </c:pt>
                <c:pt idx="38">
                  <c:v>157.9602332405421</c:v>
                </c:pt>
                <c:pt idx="39">
                  <c:v>161.2510714330534</c:v>
                </c:pt>
                <c:pt idx="40">
                  <c:v>164.54190962556473</c:v>
                </c:pt>
                <c:pt idx="41">
                  <c:v>167.832747818076</c:v>
                </c:pt>
                <c:pt idx="42">
                  <c:v>171.1235860105873</c:v>
                </c:pt>
                <c:pt idx="43">
                  <c:v>174.41442420309858</c:v>
                </c:pt>
                <c:pt idx="44">
                  <c:v>177.70526239560988</c:v>
                </c:pt>
                <c:pt idx="45">
                  <c:v>180.99610058812115</c:v>
                </c:pt>
                <c:pt idx="46">
                  <c:v>184.28693878063248</c:v>
                </c:pt>
                <c:pt idx="47">
                  <c:v>187.57777697314376</c:v>
                </c:pt>
                <c:pt idx="48">
                  <c:v>190.86861516565506</c:v>
                </c:pt>
                <c:pt idx="49">
                  <c:v>194.15945335816636</c:v>
                </c:pt>
                <c:pt idx="50">
                  <c:v>197.45029155067763</c:v>
                </c:pt>
                <c:pt idx="51">
                  <c:v>200.74112974318896</c:v>
                </c:pt>
                <c:pt idx="52">
                  <c:v>204.03196793570018</c:v>
                </c:pt>
                <c:pt idx="53">
                  <c:v>207.32280612821154</c:v>
                </c:pt>
                <c:pt idx="54">
                  <c:v>210.61364432072281</c:v>
                </c:pt>
                <c:pt idx="55">
                  <c:v>213.90448251323411</c:v>
                </c:pt>
                <c:pt idx="56">
                  <c:v>217.19532070574539</c:v>
                </c:pt>
                <c:pt idx="57">
                  <c:v>220.48615889825669</c:v>
                </c:pt>
                <c:pt idx="58">
                  <c:v>223.77699709076802</c:v>
                </c:pt>
                <c:pt idx="59">
                  <c:v>227.06783528327929</c:v>
                </c:pt>
                <c:pt idx="60">
                  <c:v>230.3586734757906</c:v>
                </c:pt>
              </c:numCache>
            </c:numRef>
          </c:val>
        </c:ser>
        <c:ser>
          <c:idx val="5"/>
          <c:order val="4"/>
          <c:tx>
            <c:strRef>
              <c:f>Reiknivél!$F$20</c:f>
              <c:strCache>
                <c:ptCount val="1"/>
                <c:pt idx="0">
                  <c:v>5. gír #1</c:v>
                </c:pt>
              </c:strCache>
            </c:strRef>
          </c:tx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Reiknivél!$F$21:$F$81</c:f>
              <c:numCache>
                <c:formatCode>0.0</c:formatCode>
                <c:ptCount val="61"/>
                <c:pt idx="0">
                  <c:v>40.806393587140043</c:v>
                </c:pt>
                <c:pt idx="1">
                  <c:v>44.887032945854045</c:v>
                </c:pt>
                <c:pt idx="2">
                  <c:v>48.967672304568048</c:v>
                </c:pt>
                <c:pt idx="3">
                  <c:v>53.048311663282064</c:v>
                </c:pt>
                <c:pt idx="4">
                  <c:v>57.128951021996066</c:v>
                </c:pt>
                <c:pt idx="5">
                  <c:v>61.209590380710075</c:v>
                </c:pt>
                <c:pt idx="6">
                  <c:v>65.290229739424063</c:v>
                </c:pt>
                <c:pt idx="7">
                  <c:v>69.370869098138058</c:v>
                </c:pt>
                <c:pt idx="8">
                  <c:v>73.451508456852082</c:v>
                </c:pt>
                <c:pt idx="9">
                  <c:v>77.532147815566091</c:v>
                </c:pt>
                <c:pt idx="10">
                  <c:v>81.612787174280086</c:v>
                </c:pt>
                <c:pt idx="11">
                  <c:v>85.693426532994081</c:v>
                </c:pt>
                <c:pt idx="12">
                  <c:v>89.774065891708091</c:v>
                </c:pt>
                <c:pt idx="13">
                  <c:v>93.854705250422086</c:v>
                </c:pt>
                <c:pt idx="14">
                  <c:v>97.935344609136095</c:v>
                </c:pt>
                <c:pt idx="15">
                  <c:v>102.01598396785009</c:v>
                </c:pt>
                <c:pt idx="16">
                  <c:v>106.09662332656413</c:v>
                </c:pt>
                <c:pt idx="17">
                  <c:v>110.17726268527812</c:v>
                </c:pt>
                <c:pt idx="18">
                  <c:v>114.25790204399213</c:v>
                </c:pt>
                <c:pt idx="19">
                  <c:v>118.33854140270613</c:v>
                </c:pt>
                <c:pt idx="20">
                  <c:v>122.41918076142015</c:v>
                </c:pt>
                <c:pt idx="21">
                  <c:v>126.49982012013415</c:v>
                </c:pt>
                <c:pt idx="22">
                  <c:v>130.58045947884813</c:v>
                </c:pt>
                <c:pt idx="23">
                  <c:v>134.66109883756215</c:v>
                </c:pt>
                <c:pt idx="24">
                  <c:v>138.74173819627612</c:v>
                </c:pt>
                <c:pt idx="25">
                  <c:v>142.82237755499017</c:v>
                </c:pt>
                <c:pt idx="26">
                  <c:v>146.90301691370416</c:v>
                </c:pt>
                <c:pt idx="27">
                  <c:v>150.98365627241816</c:v>
                </c:pt>
                <c:pt idx="28">
                  <c:v>155.06429563113218</c:v>
                </c:pt>
                <c:pt idx="29">
                  <c:v>159.14493498984618</c:v>
                </c:pt>
                <c:pt idx="30">
                  <c:v>163.22557434856017</c:v>
                </c:pt>
                <c:pt idx="31">
                  <c:v>167.30621370727417</c:v>
                </c:pt>
                <c:pt idx="32">
                  <c:v>171.38685306598816</c:v>
                </c:pt>
                <c:pt idx="33">
                  <c:v>175.46749242470221</c:v>
                </c:pt>
                <c:pt idx="34">
                  <c:v>179.54813178341618</c:v>
                </c:pt>
                <c:pt idx="35">
                  <c:v>183.62877114213018</c:v>
                </c:pt>
                <c:pt idx="36">
                  <c:v>187.70941050084417</c:v>
                </c:pt>
                <c:pt idx="37">
                  <c:v>191.79004985955822</c:v>
                </c:pt>
                <c:pt idx="38">
                  <c:v>195.87068921827219</c:v>
                </c:pt>
                <c:pt idx="39">
                  <c:v>199.95132857698621</c:v>
                </c:pt>
                <c:pt idx="40">
                  <c:v>204.03196793570018</c:v>
                </c:pt>
                <c:pt idx="41">
                  <c:v>208.1126072944142</c:v>
                </c:pt>
                <c:pt idx="42">
                  <c:v>212.19324665312826</c:v>
                </c:pt>
                <c:pt idx="43">
                  <c:v>216.27388601184222</c:v>
                </c:pt>
                <c:pt idx="44">
                  <c:v>220.35452537055625</c:v>
                </c:pt>
                <c:pt idx="45">
                  <c:v>224.43516472927024</c:v>
                </c:pt>
                <c:pt idx="46">
                  <c:v>228.51580408798426</c:v>
                </c:pt>
                <c:pt idx="47">
                  <c:v>232.59644344669826</c:v>
                </c:pt>
                <c:pt idx="48">
                  <c:v>236.67708280541225</c:v>
                </c:pt>
                <c:pt idx="49">
                  <c:v>240.75772216412628</c:v>
                </c:pt>
                <c:pt idx="50">
                  <c:v>244.8383615228403</c:v>
                </c:pt>
                <c:pt idx="51">
                  <c:v>248.9190008815543</c:v>
                </c:pt>
                <c:pt idx="52">
                  <c:v>252.99964024026829</c:v>
                </c:pt>
                <c:pt idx="53">
                  <c:v>257.08027959898226</c:v>
                </c:pt>
                <c:pt idx="54">
                  <c:v>261.16091895769625</c:v>
                </c:pt>
                <c:pt idx="55">
                  <c:v>265.24155831641031</c:v>
                </c:pt>
                <c:pt idx="56">
                  <c:v>269.3221976751243</c:v>
                </c:pt>
                <c:pt idx="57">
                  <c:v>273.4028370338383</c:v>
                </c:pt>
                <c:pt idx="58">
                  <c:v>277.48347639255223</c:v>
                </c:pt>
                <c:pt idx="59">
                  <c:v>281.56411575126629</c:v>
                </c:pt>
                <c:pt idx="60">
                  <c:v>285.64475510998034</c:v>
                </c:pt>
              </c:numCache>
            </c:numRef>
          </c:val>
        </c:ser>
        <c:ser>
          <c:idx val="0"/>
          <c:order val="5"/>
          <c:tx>
            <c:strRef>
              <c:f>Reiknivél!$G$20</c:f>
              <c:strCache>
                <c:ptCount val="1"/>
                <c:pt idx="0">
                  <c:v>6. gír #1</c:v>
                </c:pt>
              </c:strCache>
            </c:strRef>
          </c:tx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Reiknivél!$G$21:$G$81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6"/>
          <c:order val="6"/>
          <c:tx>
            <c:strRef>
              <c:f>Reiknivél!$H$20</c:f>
              <c:strCache>
                <c:ptCount val="1"/>
                <c:pt idx="0">
                  <c:v>1. gír #2</c:v>
                </c:pt>
              </c:strCache>
            </c:strRef>
          </c:tx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Reiknivél!$H$21:$H$81</c:f>
              <c:numCache>
                <c:formatCode>0.0</c:formatCode>
                <c:ptCount val="61"/>
                <c:pt idx="0">
                  <c:v>8.8134109693587135</c:v>
                </c:pt>
                <c:pt idx="1">
                  <c:v>9.6947520662945852</c:v>
                </c:pt>
                <c:pt idx="2">
                  <c:v>10.576093163230457</c:v>
                </c:pt>
                <c:pt idx="3">
                  <c:v>11.457434260166329</c:v>
                </c:pt>
                <c:pt idx="4">
                  <c:v>12.338775357102202</c:v>
                </c:pt>
                <c:pt idx="5">
                  <c:v>13.220116454038072</c:v>
                </c:pt>
                <c:pt idx="6">
                  <c:v>14.101457550973944</c:v>
                </c:pt>
                <c:pt idx="7">
                  <c:v>14.982798647909814</c:v>
                </c:pt>
                <c:pt idx="8">
                  <c:v>15.864139744845687</c:v>
                </c:pt>
                <c:pt idx="9">
                  <c:v>16.745480841781561</c:v>
                </c:pt>
                <c:pt idx="10">
                  <c:v>17.626821938717427</c:v>
                </c:pt>
                <c:pt idx="11">
                  <c:v>18.5081630356533</c:v>
                </c:pt>
                <c:pt idx="12">
                  <c:v>19.38950413258917</c:v>
                </c:pt>
                <c:pt idx="13">
                  <c:v>20.270845229525044</c:v>
                </c:pt>
                <c:pt idx="14">
                  <c:v>21.152186326460914</c:v>
                </c:pt>
                <c:pt idx="15">
                  <c:v>22.033527423396787</c:v>
                </c:pt>
                <c:pt idx="16">
                  <c:v>22.914868520332657</c:v>
                </c:pt>
                <c:pt idx="17">
                  <c:v>23.796209617268531</c:v>
                </c:pt>
                <c:pt idx="18">
                  <c:v>24.677550714204404</c:v>
                </c:pt>
                <c:pt idx="19">
                  <c:v>25.558891811140274</c:v>
                </c:pt>
                <c:pt idx="20">
                  <c:v>26.440232908076144</c:v>
                </c:pt>
                <c:pt idx="21">
                  <c:v>27.321574005012014</c:v>
                </c:pt>
                <c:pt idx="22">
                  <c:v>28.202915101947887</c:v>
                </c:pt>
                <c:pt idx="23">
                  <c:v>29.084256198883757</c:v>
                </c:pt>
                <c:pt idx="24">
                  <c:v>29.965597295819627</c:v>
                </c:pt>
                <c:pt idx="25">
                  <c:v>30.846938392755501</c:v>
                </c:pt>
                <c:pt idx="26">
                  <c:v>31.728279489691374</c:v>
                </c:pt>
                <c:pt idx="27">
                  <c:v>32.609620586627244</c:v>
                </c:pt>
                <c:pt idx="28">
                  <c:v>33.490961683563121</c:v>
                </c:pt>
                <c:pt idx="29">
                  <c:v>34.372302780498991</c:v>
                </c:pt>
                <c:pt idx="30">
                  <c:v>35.253643877434854</c:v>
                </c:pt>
                <c:pt idx="31">
                  <c:v>36.134984974370731</c:v>
                </c:pt>
                <c:pt idx="32">
                  <c:v>37.016326071306601</c:v>
                </c:pt>
                <c:pt idx="33">
                  <c:v>37.897667168242478</c:v>
                </c:pt>
                <c:pt idx="34">
                  <c:v>38.779008265178341</c:v>
                </c:pt>
                <c:pt idx="35">
                  <c:v>39.660349362114211</c:v>
                </c:pt>
                <c:pt idx="36">
                  <c:v>40.541690459050088</c:v>
                </c:pt>
                <c:pt idx="37">
                  <c:v>41.423031555985951</c:v>
                </c:pt>
                <c:pt idx="38">
                  <c:v>42.304372652921828</c:v>
                </c:pt>
                <c:pt idx="39">
                  <c:v>43.185713749857698</c:v>
                </c:pt>
                <c:pt idx="40">
                  <c:v>44.067054846793575</c:v>
                </c:pt>
                <c:pt idx="41">
                  <c:v>44.948395943729452</c:v>
                </c:pt>
                <c:pt idx="42">
                  <c:v>45.829737040665314</c:v>
                </c:pt>
                <c:pt idx="43">
                  <c:v>46.711078137601191</c:v>
                </c:pt>
                <c:pt idx="44">
                  <c:v>47.592419234537061</c:v>
                </c:pt>
                <c:pt idx="45">
                  <c:v>48.473760331472938</c:v>
                </c:pt>
                <c:pt idx="46">
                  <c:v>49.355101428408808</c:v>
                </c:pt>
                <c:pt idx="47">
                  <c:v>50.236442525344678</c:v>
                </c:pt>
                <c:pt idx="48">
                  <c:v>51.117783622280548</c:v>
                </c:pt>
                <c:pt idx="49">
                  <c:v>51.999124719216425</c:v>
                </c:pt>
                <c:pt idx="50">
                  <c:v>52.880465816152288</c:v>
                </c:pt>
                <c:pt idx="51">
                  <c:v>53.761806913088165</c:v>
                </c:pt>
                <c:pt idx="52">
                  <c:v>54.643148010024028</c:v>
                </c:pt>
                <c:pt idx="53">
                  <c:v>55.524489106959898</c:v>
                </c:pt>
                <c:pt idx="54">
                  <c:v>56.405830203895775</c:v>
                </c:pt>
                <c:pt idx="55">
                  <c:v>57.287171300831645</c:v>
                </c:pt>
                <c:pt idx="56">
                  <c:v>58.168512397767515</c:v>
                </c:pt>
                <c:pt idx="57">
                  <c:v>59.049853494703392</c:v>
                </c:pt>
                <c:pt idx="58">
                  <c:v>59.931194591639255</c:v>
                </c:pt>
                <c:pt idx="59">
                  <c:v>60.812535688575132</c:v>
                </c:pt>
                <c:pt idx="60">
                  <c:v>61.693876785511002</c:v>
                </c:pt>
              </c:numCache>
            </c:numRef>
          </c:val>
        </c:ser>
        <c:ser>
          <c:idx val="7"/>
          <c:order val="7"/>
          <c:tx>
            <c:strRef>
              <c:f>Reiknivél!$I$20</c:f>
              <c:strCache>
                <c:ptCount val="1"/>
                <c:pt idx="0">
                  <c:v>2. gír #2</c:v>
                </c:pt>
              </c:strCache>
            </c:strRef>
          </c:tx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Reiknivél!$I$21:$I$81</c:f>
              <c:numCache>
                <c:formatCode>0.0</c:formatCode>
                <c:ptCount val="61"/>
                <c:pt idx="0">
                  <c:v>14.86599440614723</c:v>
                </c:pt>
                <c:pt idx="1">
                  <c:v>16.352593846761952</c:v>
                </c:pt>
                <c:pt idx="2">
                  <c:v>17.839193287376677</c:v>
                </c:pt>
                <c:pt idx="3">
                  <c:v>19.325792727991399</c:v>
                </c:pt>
                <c:pt idx="4">
                  <c:v>20.812392168606124</c:v>
                </c:pt>
                <c:pt idx="5">
                  <c:v>22.298991609220849</c:v>
                </c:pt>
                <c:pt idx="6">
                  <c:v>23.78559104983557</c:v>
                </c:pt>
                <c:pt idx="7">
                  <c:v>25.272190490450292</c:v>
                </c:pt>
                <c:pt idx="8">
                  <c:v>26.758789931065017</c:v>
                </c:pt>
                <c:pt idx="9">
                  <c:v>28.245389371679739</c:v>
                </c:pt>
                <c:pt idx="10">
                  <c:v>29.73198881229446</c:v>
                </c:pt>
                <c:pt idx="11">
                  <c:v>31.218588252909182</c:v>
                </c:pt>
                <c:pt idx="12">
                  <c:v>32.705187693523904</c:v>
                </c:pt>
                <c:pt idx="13">
                  <c:v>34.191787134138629</c:v>
                </c:pt>
                <c:pt idx="14">
                  <c:v>35.678386574753354</c:v>
                </c:pt>
                <c:pt idx="15">
                  <c:v>37.164986015368072</c:v>
                </c:pt>
                <c:pt idx="16">
                  <c:v>38.651585455982797</c:v>
                </c:pt>
                <c:pt idx="17">
                  <c:v>40.138184896597522</c:v>
                </c:pt>
                <c:pt idx="18">
                  <c:v>41.624784337212247</c:v>
                </c:pt>
                <c:pt idx="19">
                  <c:v>43.111383777826973</c:v>
                </c:pt>
                <c:pt idx="20">
                  <c:v>44.597983218441698</c:v>
                </c:pt>
                <c:pt idx="21">
                  <c:v>46.084582659056409</c:v>
                </c:pt>
                <c:pt idx="22">
                  <c:v>47.571182099671141</c:v>
                </c:pt>
                <c:pt idx="23">
                  <c:v>49.057781540285859</c:v>
                </c:pt>
                <c:pt idx="24">
                  <c:v>50.544380980900584</c:v>
                </c:pt>
                <c:pt idx="25">
                  <c:v>52.030980421515302</c:v>
                </c:pt>
                <c:pt idx="26">
                  <c:v>53.517579862130034</c:v>
                </c:pt>
                <c:pt idx="27">
                  <c:v>55.004179302744753</c:v>
                </c:pt>
                <c:pt idx="28">
                  <c:v>56.490778743359478</c:v>
                </c:pt>
                <c:pt idx="29">
                  <c:v>57.977378183974203</c:v>
                </c:pt>
                <c:pt idx="30">
                  <c:v>59.463977624588921</c:v>
                </c:pt>
                <c:pt idx="31">
                  <c:v>60.950577065203653</c:v>
                </c:pt>
                <c:pt idx="32">
                  <c:v>62.437176505818364</c:v>
                </c:pt>
                <c:pt idx="33">
                  <c:v>63.923775946433096</c:v>
                </c:pt>
                <c:pt idx="34">
                  <c:v>65.410375387047807</c:v>
                </c:pt>
                <c:pt idx="35">
                  <c:v>66.896974827662532</c:v>
                </c:pt>
                <c:pt idx="36">
                  <c:v>68.383574268277258</c:v>
                </c:pt>
                <c:pt idx="37">
                  <c:v>69.870173708891983</c:v>
                </c:pt>
                <c:pt idx="38">
                  <c:v>71.356773149506708</c:v>
                </c:pt>
                <c:pt idx="39">
                  <c:v>72.843372590121447</c:v>
                </c:pt>
                <c:pt idx="40">
                  <c:v>74.329972030736144</c:v>
                </c:pt>
                <c:pt idx="41">
                  <c:v>75.816571471350869</c:v>
                </c:pt>
                <c:pt idx="42">
                  <c:v>77.303170911965594</c:v>
                </c:pt>
                <c:pt idx="43">
                  <c:v>78.789770352580334</c:v>
                </c:pt>
                <c:pt idx="44">
                  <c:v>80.276369793195045</c:v>
                </c:pt>
                <c:pt idx="45">
                  <c:v>81.76296923380977</c:v>
                </c:pt>
                <c:pt idx="46">
                  <c:v>83.249568674424495</c:v>
                </c:pt>
                <c:pt idx="47">
                  <c:v>84.736168115039234</c:v>
                </c:pt>
                <c:pt idx="48">
                  <c:v>86.222767555653945</c:v>
                </c:pt>
                <c:pt idx="49">
                  <c:v>87.709366996268656</c:v>
                </c:pt>
                <c:pt idx="50">
                  <c:v>89.195966436883396</c:v>
                </c:pt>
                <c:pt idx="51">
                  <c:v>90.682565877498121</c:v>
                </c:pt>
                <c:pt idx="52">
                  <c:v>92.169165318112817</c:v>
                </c:pt>
                <c:pt idx="53">
                  <c:v>93.655764758727543</c:v>
                </c:pt>
                <c:pt idx="54">
                  <c:v>95.142364199342282</c:v>
                </c:pt>
                <c:pt idx="55">
                  <c:v>96.628963639957007</c:v>
                </c:pt>
                <c:pt idx="56">
                  <c:v>98.115563080571718</c:v>
                </c:pt>
                <c:pt idx="57">
                  <c:v>99.602162521186443</c:v>
                </c:pt>
                <c:pt idx="58">
                  <c:v>101.08876196180117</c:v>
                </c:pt>
                <c:pt idx="59">
                  <c:v>102.57536140241589</c:v>
                </c:pt>
                <c:pt idx="60">
                  <c:v>104.0619608430306</c:v>
                </c:pt>
              </c:numCache>
            </c:numRef>
          </c:val>
        </c:ser>
        <c:ser>
          <c:idx val="8"/>
          <c:order val="8"/>
          <c:tx>
            <c:strRef>
              <c:f>Reiknivél!$J$20</c:f>
              <c:strCache>
                <c:ptCount val="1"/>
                <c:pt idx="0">
                  <c:v>3. gír #2</c:v>
                </c:pt>
              </c:strCache>
            </c:strRef>
          </c:tx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Reiknivél!$J$21:$J$81</c:f>
              <c:numCache>
                <c:formatCode>0.0</c:formatCode>
                <c:ptCount val="61"/>
                <c:pt idx="0">
                  <c:v>22.298991609220849</c:v>
                </c:pt>
                <c:pt idx="1">
                  <c:v>24.52889077014293</c:v>
                </c:pt>
                <c:pt idx="2">
                  <c:v>26.758789931065017</c:v>
                </c:pt>
                <c:pt idx="3">
                  <c:v>28.988689091987101</c:v>
                </c:pt>
                <c:pt idx="4">
                  <c:v>31.218588252909189</c:v>
                </c:pt>
                <c:pt idx="5">
                  <c:v>33.448487413831273</c:v>
                </c:pt>
                <c:pt idx="6">
                  <c:v>35.678386574753354</c:v>
                </c:pt>
                <c:pt idx="7">
                  <c:v>37.908285735675442</c:v>
                </c:pt>
                <c:pt idx="8">
                  <c:v>40.138184896597522</c:v>
                </c:pt>
                <c:pt idx="9">
                  <c:v>42.368084057519617</c:v>
                </c:pt>
                <c:pt idx="10">
                  <c:v>44.597983218441698</c:v>
                </c:pt>
                <c:pt idx="11">
                  <c:v>46.827882379363778</c:v>
                </c:pt>
                <c:pt idx="12">
                  <c:v>49.057781540285859</c:v>
                </c:pt>
                <c:pt idx="13">
                  <c:v>51.287680701207947</c:v>
                </c:pt>
                <c:pt idx="14">
                  <c:v>53.517579862130034</c:v>
                </c:pt>
                <c:pt idx="15">
                  <c:v>55.747479023052122</c:v>
                </c:pt>
                <c:pt idx="16">
                  <c:v>57.977378183974203</c:v>
                </c:pt>
                <c:pt idx="17">
                  <c:v>60.207277344896283</c:v>
                </c:pt>
                <c:pt idx="18">
                  <c:v>62.437176505818378</c:v>
                </c:pt>
                <c:pt idx="19">
                  <c:v>64.667075666740473</c:v>
                </c:pt>
                <c:pt idx="20">
                  <c:v>66.896974827662547</c:v>
                </c:pt>
                <c:pt idx="21">
                  <c:v>69.126873988584634</c:v>
                </c:pt>
                <c:pt idx="22">
                  <c:v>71.356773149506708</c:v>
                </c:pt>
                <c:pt idx="23">
                  <c:v>73.586672310428796</c:v>
                </c:pt>
                <c:pt idx="24">
                  <c:v>75.816571471350883</c:v>
                </c:pt>
                <c:pt idx="25">
                  <c:v>78.046470632272957</c:v>
                </c:pt>
                <c:pt idx="26">
                  <c:v>80.276369793195045</c:v>
                </c:pt>
                <c:pt idx="27">
                  <c:v>82.506268954117147</c:v>
                </c:pt>
                <c:pt idx="28">
                  <c:v>84.736168115039234</c:v>
                </c:pt>
                <c:pt idx="29">
                  <c:v>86.966067275961308</c:v>
                </c:pt>
                <c:pt idx="30">
                  <c:v>89.195966436883396</c:v>
                </c:pt>
                <c:pt idx="31">
                  <c:v>91.425865597805469</c:v>
                </c:pt>
                <c:pt idx="32">
                  <c:v>93.655764758727557</c:v>
                </c:pt>
                <c:pt idx="33">
                  <c:v>95.885663919649659</c:v>
                </c:pt>
                <c:pt idx="34">
                  <c:v>98.115563080571718</c:v>
                </c:pt>
                <c:pt idx="35">
                  <c:v>100.34546224149382</c:v>
                </c:pt>
                <c:pt idx="36">
                  <c:v>102.57536140241589</c:v>
                </c:pt>
                <c:pt idx="37">
                  <c:v>104.80526056333798</c:v>
                </c:pt>
                <c:pt idx="38">
                  <c:v>107.03515972426007</c:v>
                </c:pt>
                <c:pt idx="39">
                  <c:v>109.26505888518214</c:v>
                </c:pt>
                <c:pt idx="40">
                  <c:v>111.49495804610424</c:v>
                </c:pt>
                <c:pt idx="41">
                  <c:v>113.72485720702632</c:v>
                </c:pt>
                <c:pt idx="42">
                  <c:v>115.95475636794841</c:v>
                </c:pt>
                <c:pt idx="43">
                  <c:v>118.18465552887051</c:v>
                </c:pt>
                <c:pt idx="44">
                  <c:v>120.41455468979257</c:v>
                </c:pt>
                <c:pt idx="45">
                  <c:v>122.64445385071467</c:v>
                </c:pt>
                <c:pt idx="46">
                  <c:v>124.87435301163676</c:v>
                </c:pt>
                <c:pt idx="47">
                  <c:v>127.10425217255886</c:v>
                </c:pt>
                <c:pt idx="48">
                  <c:v>129.33415133348095</c:v>
                </c:pt>
                <c:pt idx="49">
                  <c:v>131.56405049440301</c:v>
                </c:pt>
                <c:pt idx="50">
                  <c:v>133.79394965532509</c:v>
                </c:pt>
                <c:pt idx="51">
                  <c:v>136.02384881624721</c:v>
                </c:pt>
                <c:pt idx="52">
                  <c:v>138.25374797716927</c:v>
                </c:pt>
                <c:pt idx="53">
                  <c:v>140.48364713809133</c:v>
                </c:pt>
                <c:pt idx="54">
                  <c:v>142.71354629901342</c:v>
                </c:pt>
                <c:pt idx="55">
                  <c:v>144.9434454599355</c:v>
                </c:pt>
                <c:pt idx="56">
                  <c:v>147.17334462085759</c:v>
                </c:pt>
                <c:pt idx="57">
                  <c:v>149.40324378177968</c:v>
                </c:pt>
                <c:pt idx="58">
                  <c:v>151.63314294270177</c:v>
                </c:pt>
                <c:pt idx="59">
                  <c:v>153.86304210362383</c:v>
                </c:pt>
                <c:pt idx="60">
                  <c:v>156.09294126454591</c:v>
                </c:pt>
              </c:numCache>
            </c:numRef>
          </c:val>
        </c:ser>
        <c:ser>
          <c:idx val="9"/>
          <c:order val="9"/>
          <c:tx>
            <c:strRef>
              <c:f>Reiknivél!$K$20</c:f>
              <c:strCache>
                <c:ptCount val="1"/>
                <c:pt idx="0">
                  <c:v>4. gír #2</c:v>
                </c:pt>
              </c:strCache>
            </c:strRef>
          </c:tx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Reiknivél!$K$21:$K$81</c:f>
              <c:numCache>
                <c:formatCode>0.0</c:formatCode>
                <c:ptCount val="61"/>
                <c:pt idx="0">
                  <c:v>29.851875863956938</c:v>
                </c:pt>
                <c:pt idx="1">
                  <c:v>32.837063450352623</c:v>
                </c:pt>
                <c:pt idx="2">
                  <c:v>35.82225103674832</c:v>
                </c:pt>
                <c:pt idx="3">
                  <c:v>38.807438623144023</c:v>
                </c:pt>
                <c:pt idx="4">
                  <c:v>41.792626209539712</c:v>
                </c:pt>
                <c:pt idx="5">
                  <c:v>44.777813795935408</c:v>
                </c:pt>
                <c:pt idx="6">
                  <c:v>47.76300138233109</c:v>
                </c:pt>
                <c:pt idx="7">
                  <c:v>50.748188968726794</c:v>
                </c:pt>
                <c:pt idx="8">
                  <c:v>53.733376555122497</c:v>
                </c:pt>
                <c:pt idx="9">
                  <c:v>56.718564141518179</c:v>
                </c:pt>
                <c:pt idx="10">
                  <c:v>59.703751727913875</c:v>
                </c:pt>
                <c:pt idx="11">
                  <c:v>62.688939314309572</c:v>
                </c:pt>
                <c:pt idx="12">
                  <c:v>65.674126900705247</c:v>
                </c:pt>
                <c:pt idx="13">
                  <c:v>68.659314487100957</c:v>
                </c:pt>
                <c:pt idx="14">
                  <c:v>71.644502073496639</c:v>
                </c:pt>
                <c:pt idx="15">
                  <c:v>74.629689659892335</c:v>
                </c:pt>
                <c:pt idx="16">
                  <c:v>77.614877246288046</c:v>
                </c:pt>
                <c:pt idx="17">
                  <c:v>80.600064832683742</c:v>
                </c:pt>
                <c:pt idx="18">
                  <c:v>83.585252419079424</c:v>
                </c:pt>
                <c:pt idx="19">
                  <c:v>86.57044000547512</c:v>
                </c:pt>
                <c:pt idx="20">
                  <c:v>89.555627591870817</c:v>
                </c:pt>
                <c:pt idx="21">
                  <c:v>92.540815178266499</c:v>
                </c:pt>
                <c:pt idx="22">
                  <c:v>95.526002764662181</c:v>
                </c:pt>
                <c:pt idx="23">
                  <c:v>98.511190351057891</c:v>
                </c:pt>
                <c:pt idx="24">
                  <c:v>101.49637793745359</c:v>
                </c:pt>
                <c:pt idx="25">
                  <c:v>104.48156552384928</c:v>
                </c:pt>
                <c:pt idx="26">
                  <c:v>107.46675311024499</c:v>
                </c:pt>
                <c:pt idx="27">
                  <c:v>110.45194069664066</c:v>
                </c:pt>
                <c:pt idx="28">
                  <c:v>113.43712828303636</c:v>
                </c:pt>
                <c:pt idx="29">
                  <c:v>116.42231586943205</c:v>
                </c:pt>
                <c:pt idx="30">
                  <c:v>119.40750345582775</c:v>
                </c:pt>
                <c:pt idx="31">
                  <c:v>122.39269104222342</c:v>
                </c:pt>
                <c:pt idx="32">
                  <c:v>125.37787862861914</c:v>
                </c:pt>
                <c:pt idx="33">
                  <c:v>128.36306621501484</c:v>
                </c:pt>
                <c:pt idx="34">
                  <c:v>131.34825380141049</c:v>
                </c:pt>
                <c:pt idx="35">
                  <c:v>134.3334413878062</c:v>
                </c:pt>
                <c:pt idx="36">
                  <c:v>137.31862897420191</c:v>
                </c:pt>
                <c:pt idx="37">
                  <c:v>140.3038165605976</c:v>
                </c:pt>
                <c:pt idx="38">
                  <c:v>143.28900414699328</c:v>
                </c:pt>
                <c:pt idx="39">
                  <c:v>146.27419173338899</c:v>
                </c:pt>
                <c:pt idx="40">
                  <c:v>149.25937931978467</c:v>
                </c:pt>
                <c:pt idx="41">
                  <c:v>152.24456690618038</c:v>
                </c:pt>
                <c:pt idx="42">
                  <c:v>155.22975449257609</c:v>
                </c:pt>
                <c:pt idx="43">
                  <c:v>158.21494207897175</c:v>
                </c:pt>
                <c:pt idx="44">
                  <c:v>161.20012966536748</c:v>
                </c:pt>
                <c:pt idx="45">
                  <c:v>164.18531725176317</c:v>
                </c:pt>
                <c:pt idx="46">
                  <c:v>167.17050483815885</c:v>
                </c:pt>
                <c:pt idx="47">
                  <c:v>170.15569242455456</c:v>
                </c:pt>
                <c:pt idx="48">
                  <c:v>173.14088001095024</c:v>
                </c:pt>
                <c:pt idx="49">
                  <c:v>176.12606759734595</c:v>
                </c:pt>
                <c:pt idx="50">
                  <c:v>179.11125518374163</c:v>
                </c:pt>
                <c:pt idx="51">
                  <c:v>182.09644277013732</c:v>
                </c:pt>
                <c:pt idx="52">
                  <c:v>185.081630356533</c:v>
                </c:pt>
                <c:pt idx="53">
                  <c:v>188.06681794292871</c:v>
                </c:pt>
                <c:pt idx="54">
                  <c:v>191.05200552932436</c:v>
                </c:pt>
                <c:pt idx="55">
                  <c:v>194.0371931157201</c:v>
                </c:pt>
                <c:pt idx="56">
                  <c:v>197.02238070211578</c:v>
                </c:pt>
                <c:pt idx="57">
                  <c:v>200.00756828851146</c:v>
                </c:pt>
                <c:pt idx="58">
                  <c:v>202.99275587490717</c:v>
                </c:pt>
                <c:pt idx="59">
                  <c:v>205.97794346130286</c:v>
                </c:pt>
                <c:pt idx="60">
                  <c:v>208.96313104769857</c:v>
                </c:pt>
              </c:numCache>
            </c:numRef>
          </c:val>
        </c:ser>
        <c:ser>
          <c:idx val="10"/>
          <c:order val="10"/>
          <c:tx>
            <c:strRef>
              <c:f>Reiknivél!$L$20</c:f>
              <c:strCache>
                <c:ptCount val="1"/>
                <c:pt idx="0">
                  <c:v>5. gír #2</c:v>
                </c:pt>
              </c:strCache>
            </c:strRef>
          </c:tx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Reiknivél!$L$21:$L$81</c:f>
              <c:numCache>
                <c:formatCode>0.0</c:formatCode>
                <c:ptCount val="61"/>
                <c:pt idx="0">
                  <c:v>37.016326071306608</c:v>
                </c:pt>
                <c:pt idx="1">
                  <c:v>40.717958678437263</c:v>
                </c:pt>
                <c:pt idx="2">
                  <c:v>44.419591285567925</c:v>
                </c:pt>
                <c:pt idx="3">
                  <c:v>48.12122389269858</c:v>
                </c:pt>
                <c:pt idx="4">
                  <c:v>51.82285649982925</c:v>
                </c:pt>
                <c:pt idx="5">
                  <c:v>55.524489106959912</c:v>
                </c:pt>
                <c:pt idx="6">
                  <c:v>59.226121714090567</c:v>
                </c:pt>
                <c:pt idx="7">
                  <c:v>62.927754321221236</c:v>
                </c:pt>
                <c:pt idx="8">
                  <c:v>66.629386928351892</c:v>
                </c:pt>
                <c:pt idx="9">
                  <c:v>70.331019535482554</c:v>
                </c:pt>
                <c:pt idx="10">
                  <c:v>74.032652142613216</c:v>
                </c:pt>
                <c:pt idx="11">
                  <c:v>77.734284749743864</c:v>
                </c:pt>
                <c:pt idx="12">
                  <c:v>81.435917356874526</c:v>
                </c:pt>
                <c:pt idx="13">
                  <c:v>85.137549964005174</c:v>
                </c:pt>
                <c:pt idx="14">
                  <c:v>88.839182571135851</c:v>
                </c:pt>
                <c:pt idx="15">
                  <c:v>92.540815178266513</c:v>
                </c:pt>
                <c:pt idx="16">
                  <c:v>96.242447785397161</c:v>
                </c:pt>
                <c:pt idx="17">
                  <c:v>99.944080392527852</c:v>
                </c:pt>
                <c:pt idx="18">
                  <c:v>103.6457129996585</c:v>
                </c:pt>
                <c:pt idx="19">
                  <c:v>107.34734560678916</c:v>
                </c:pt>
                <c:pt idx="20">
                  <c:v>111.04897821391982</c:v>
                </c:pt>
                <c:pt idx="21">
                  <c:v>114.75061082105047</c:v>
                </c:pt>
                <c:pt idx="22">
                  <c:v>118.45224342818113</c:v>
                </c:pt>
                <c:pt idx="23">
                  <c:v>122.1538760353118</c:v>
                </c:pt>
                <c:pt idx="24">
                  <c:v>125.85550864244247</c:v>
                </c:pt>
                <c:pt idx="25">
                  <c:v>129.55714124957311</c:v>
                </c:pt>
                <c:pt idx="26">
                  <c:v>133.25877385670378</c:v>
                </c:pt>
                <c:pt idx="27">
                  <c:v>136.96040646383446</c:v>
                </c:pt>
                <c:pt idx="28">
                  <c:v>140.66203907096511</c:v>
                </c:pt>
                <c:pt idx="29">
                  <c:v>144.36367167809576</c:v>
                </c:pt>
                <c:pt idx="30">
                  <c:v>148.06530428522643</c:v>
                </c:pt>
                <c:pt idx="31">
                  <c:v>151.76693689235705</c:v>
                </c:pt>
                <c:pt idx="32">
                  <c:v>155.46856949948773</c:v>
                </c:pt>
                <c:pt idx="33">
                  <c:v>159.1702021066184</c:v>
                </c:pt>
                <c:pt idx="34">
                  <c:v>162.87183471374905</c:v>
                </c:pt>
                <c:pt idx="35">
                  <c:v>166.57346732087973</c:v>
                </c:pt>
                <c:pt idx="36">
                  <c:v>170.27509992801035</c:v>
                </c:pt>
                <c:pt idx="37">
                  <c:v>173.97673253514102</c:v>
                </c:pt>
                <c:pt idx="38">
                  <c:v>177.6783651422717</c:v>
                </c:pt>
                <c:pt idx="39">
                  <c:v>181.37999774940235</c:v>
                </c:pt>
                <c:pt idx="40">
                  <c:v>185.08163035653303</c:v>
                </c:pt>
                <c:pt idx="41">
                  <c:v>188.78326296366367</c:v>
                </c:pt>
                <c:pt idx="42">
                  <c:v>192.48489557079432</c:v>
                </c:pt>
                <c:pt idx="43">
                  <c:v>196.18652817792503</c:v>
                </c:pt>
                <c:pt idx="44">
                  <c:v>199.8881607850557</c:v>
                </c:pt>
                <c:pt idx="45">
                  <c:v>203.58979339218632</c:v>
                </c:pt>
                <c:pt idx="46">
                  <c:v>207.291425999317</c:v>
                </c:pt>
                <c:pt idx="47">
                  <c:v>210.99305860644768</c:v>
                </c:pt>
                <c:pt idx="48">
                  <c:v>214.69469121357832</c:v>
                </c:pt>
                <c:pt idx="49">
                  <c:v>218.39632382070897</c:v>
                </c:pt>
                <c:pt idx="50">
                  <c:v>222.09795642783965</c:v>
                </c:pt>
                <c:pt idx="51">
                  <c:v>225.7995890349703</c:v>
                </c:pt>
                <c:pt idx="52">
                  <c:v>229.50122164210094</c:v>
                </c:pt>
                <c:pt idx="53">
                  <c:v>233.20285424923159</c:v>
                </c:pt>
                <c:pt idx="54">
                  <c:v>236.90448685636227</c:v>
                </c:pt>
                <c:pt idx="55">
                  <c:v>240.60611946349294</c:v>
                </c:pt>
                <c:pt idx="56">
                  <c:v>244.30775207062359</c:v>
                </c:pt>
                <c:pt idx="57">
                  <c:v>248.00938467775424</c:v>
                </c:pt>
                <c:pt idx="58">
                  <c:v>251.71101728488495</c:v>
                </c:pt>
                <c:pt idx="59">
                  <c:v>255.41264989201554</c:v>
                </c:pt>
                <c:pt idx="60">
                  <c:v>259.11428249914621</c:v>
                </c:pt>
              </c:numCache>
            </c:numRef>
          </c:val>
        </c:ser>
        <c:ser>
          <c:idx val="11"/>
          <c:order val="11"/>
          <c:tx>
            <c:strRef>
              <c:f>Reiknivél!$M$20</c:f>
              <c:strCache>
                <c:ptCount val="1"/>
                <c:pt idx="0">
                  <c:v>6. gír #2</c:v>
                </c:pt>
              </c:strCache>
            </c:strRef>
          </c:tx>
          <c:marker>
            <c:symbol val="none"/>
          </c:marker>
          <c:cat>
            <c:numRef>
              <c:f>Reiknivél!$A$21:$A$81</c:f>
              <c:numCache>
                <c:formatCode>General</c:formatCode>
                <c:ptCount val="6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</c:numCache>
            </c:numRef>
          </c:cat>
          <c:val>
            <c:numRef>
              <c:f>Reiknivél!$M$21:$M$81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marker val="1"/>
        <c:axId val="69468544"/>
        <c:axId val="69470080"/>
      </c:lineChart>
      <c:catAx>
        <c:axId val="69468544"/>
        <c:scaling>
          <c:orientation val="minMax"/>
        </c:scaling>
        <c:axPos val="b"/>
        <c:numFmt formatCode="General" sourceLinked="1"/>
        <c:tickLblPos val="nextTo"/>
        <c:crossAx val="69470080"/>
        <c:crosses val="autoZero"/>
        <c:auto val="1"/>
        <c:lblAlgn val="ctr"/>
        <c:lblOffset val="100"/>
      </c:catAx>
      <c:valAx>
        <c:axId val="69470080"/>
        <c:scaling>
          <c:orientation val="minMax"/>
        </c:scaling>
        <c:axPos val="l"/>
        <c:majorGridlines/>
        <c:numFmt formatCode="0.0" sourceLinked="1"/>
        <c:tickLblPos val="nextTo"/>
        <c:crossAx val="69468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800099</xdr:colOff>
      <xdr:row>96</xdr:row>
      <xdr:rowOff>133350</xdr:rowOff>
    </xdr:from>
    <xdr:to>
      <xdr:col>11</xdr:col>
      <xdr:colOff>476250</xdr:colOff>
      <xdr:row>119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>
      <pane ySplit="20" topLeftCell="A21" activePane="bottomLeft" state="frozen"/>
      <selection pane="bottomLeft" activeCell="B9" sqref="B9"/>
    </sheetView>
  </sheetViews>
  <sheetFormatPr defaultRowHeight="15"/>
  <cols>
    <col min="1" max="1" width="13.7109375" bestFit="1" customWidth="1"/>
    <col min="2" max="13" width="9" customWidth="1"/>
  </cols>
  <sheetData>
    <row r="1" spans="1:21" ht="23.2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2"/>
      <c r="O1" s="12"/>
      <c r="P1" s="12"/>
      <c r="Q1" s="12"/>
      <c r="R1" s="12"/>
      <c r="S1" s="12"/>
      <c r="T1" s="12"/>
      <c r="U1" s="12"/>
    </row>
    <row r="2" spans="1:2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2"/>
      <c r="O2" s="12"/>
      <c r="P2" s="12"/>
      <c r="Q2" s="12"/>
      <c r="R2" s="12"/>
      <c r="S2" s="12"/>
      <c r="T2" s="12"/>
      <c r="U2" s="12"/>
    </row>
    <row r="3" spans="1:21">
      <c r="A3" s="68" t="s">
        <v>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2"/>
      <c r="O3" s="12"/>
      <c r="P3" s="12"/>
      <c r="Q3" s="12"/>
      <c r="R3" s="12"/>
      <c r="S3" s="12"/>
      <c r="T3" s="12"/>
      <c r="U3" s="12"/>
    </row>
    <row r="4" spans="1:21">
      <c r="A4" s="68" t="s">
        <v>71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2"/>
      <c r="O4" s="12"/>
      <c r="P4" s="12"/>
      <c r="Q4" s="12"/>
      <c r="R4" s="12"/>
      <c r="S4" s="12"/>
      <c r="T4" s="12"/>
      <c r="U4" s="12"/>
    </row>
    <row r="5" spans="1:21">
      <c r="A5" s="68" t="s">
        <v>72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2"/>
      <c r="O5" s="12"/>
      <c r="P5" s="12"/>
      <c r="Q5" s="12"/>
      <c r="R5" s="12"/>
      <c r="S5" s="12"/>
      <c r="T5" s="12"/>
      <c r="U5" s="12"/>
    </row>
    <row r="6" spans="1:21">
      <c r="A6" s="68" t="s">
        <v>73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12"/>
      <c r="O6" s="12"/>
      <c r="P6" s="12"/>
      <c r="Q6" s="12"/>
      <c r="R6" s="12"/>
      <c r="S6" s="12"/>
      <c r="T6" s="12"/>
      <c r="U6" s="12"/>
    </row>
    <row r="7" spans="1:21">
      <c r="A7" s="68" t="s">
        <v>74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12"/>
      <c r="O7" s="12"/>
      <c r="P7" s="12"/>
      <c r="Q7" s="12"/>
      <c r="R7" s="12"/>
      <c r="S7" s="12"/>
      <c r="T7" s="12"/>
      <c r="U7" s="12"/>
    </row>
    <row r="8" spans="1:21">
      <c r="A8" s="68" t="s">
        <v>76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12"/>
      <c r="O8" s="12"/>
      <c r="P8" s="12"/>
      <c r="Q8" s="12"/>
      <c r="R8" s="12"/>
      <c r="S8" s="12"/>
      <c r="T8" s="12"/>
      <c r="U8" s="12"/>
    </row>
    <row r="9" spans="1:21">
      <c r="A9" s="46" t="s">
        <v>7</v>
      </c>
      <c r="B9" s="3">
        <v>2.93</v>
      </c>
      <c r="C9" s="47"/>
      <c r="D9" s="47"/>
      <c r="E9" s="47"/>
      <c r="F9" s="47"/>
      <c r="G9" s="48"/>
      <c r="H9" s="19"/>
      <c r="I9" s="20"/>
      <c r="J9" s="20"/>
      <c r="K9" s="20"/>
      <c r="L9" s="20"/>
      <c r="M9" s="19"/>
      <c r="N9" s="12"/>
      <c r="O9" s="17"/>
      <c r="P9" s="70"/>
      <c r="Q9" s="70"/>
      <c r="R9" s="70"/>
      <c r="S9" s="70"/>
      <c r="T9" s="17"/>
      <c r="U9" s="12"/>
    </row>
    <row r="10" spans="1:21">
      <c r="A10" s="49" t="s">
        <v>11</v>
      </c>
      <c r="B10" s="3">
        <v>225</v>
      </c>
      <c r="C10" s="3">
        <v>45</v>
      </c>
      <c r="D10" s="3">
        <v>17</v>
      </c>
      <c r="E10" s="50" t="s">
        <v>25</v>
      </c>
      <c r="F10" s="64">
        <f>(((((B10*C10)/100)*2)+(D10*25.4))*PI())</f>
        <v>1992.7122201720056</v>
      </c>
      <c r="G10" s="51" t="s">
        <v>26</v>
      </c>
      <c r="H10" s="19"/>
      <c r="I10" s="71" t="s">
        <v>67</v>
      </c>
      <c r="J10" s="71"/>
      <c r="K10" s="15">
        <v>90</v>
      </c>
      <c r="L10" s="21" t="s">
        <v>68</v>
      </c>
      <c r="M10" s="19"/>
      <c r="N10" s="12"/>
      <c r="O10" s="17"/>
      <c r="P10" s="16"/>
      <c r="Q10" s="16"/>
      <c r="R10" s="16"/>
      <c r="S10" s="16"/>
      <c r="T10" s="17"/>
      <c r="U10" s="12"/>
    </row>
    <row r="11" spans="1:21">
      <c r="A11" s="52" t="s">
        <v>9</v>
      </c>
      <c r="B11" s="53" t="s">
        <v>1</v>
      </c>
      <c r="C11" s="53" t="s">
        <v>2</v>
      </c>
      <c r="D11" s="53" t="s">
        <v>3</v>
      </c>
      <c r="E11" s="53" t="s">
        <v>4</v>
      </c>
      <c r="F11" s="53" t="s">
        <v>5</v>
      </c>
      <c r="G11" s="54" t="s">
        <v>6</v>
      </c>
      <c r="H11" s="19"/>
      <c r="I11" s="20"/>
      <c r="J11" s="24" t="s">
        <v>69</v>
      </c>
      <c r="K11" s="21" t="s">
        <v>70</v>
      </c>
      <c r="L11" s="22"/>
      <c r="M11" s="23"/>
      <c r="N11" s="12"/>
      <c r="O11" s="17"/>
      <c r="P11" s="18"/>
      <c r="Q11" s="18"/>
      <c r="R11" s="18"/>
      <c r="S11" s="18"/>
      <c r="T11" s="17"/>
      <c r="U11" s="12"/>
    </row>
    <row r="12" spans="1:21">
      <c r="A12" s="55"/>
      <c r="B12" s="3">
        <v>4.2</v>
      </c>
      <c r="C12" s="3">
        <v>2.4900000000000002</v>
      </c>
      <c r="D12" s="3">
        <v>1.66</v>
      </c>
      <c r="E12" s="3">
        <v>1.24</v>
      </c>
      <c r="F12" s="3">
        <v>1</v>
      </c>
      <c r="G12" s="3"/>
      <c r="H12" s="19"/>
      <c r="I12" s="24" t="s">
        <v>1</v>
      </c>
      <c r="J12" s="30">
        <f>IF(FYRSTI = 0, "", (((HRADI/60)*1000000)*(FYRSTI*DIFF))/UMMAL)</f>
        <v>9263.2542788374467</v>
      </c>
      <c r="K12" s="38">
        <f>IF(FYRSTI2 = 0, "", (((HRADI/60)*1000000)*(FYRSTI2*DIFF2))/UMMAL2)</f>
        <v>10211.710348342987</v>
      </c>
      <c r="L12" s="21" t="s">
        <v>1</v>
      </c>
      <c r="M12" s="23"/>
      <c r="N12" s="12"/>
      <c r="O12" s="17"/>
      <c r="P12" s="18"/>
      <c r="Q12" s="18"/>
      <c r="R12" s="18"/>
      <c r="S12" s="18"/>
      <c r="T12" s="17"/>
      <c r="U12" s="12"/>
    </row>
    <row r="13" spans="1:21">
      <c r="A13" s="25"/>
      <c r="B13" s="22"/>
      <c r="C13" s="22"/>
      <c r="D13" s="22"/>
      <c r="E13" s="22"/>
      <c r="F13" s="22"/>
      <c r="G13" s="22"/>
      <c r="H13" s="19"/>
      <c r="I13" s="24" t="s">
        <v>2</v>
      </c>
      <c r="J13" s="30">
        <f>IF(ANNAR = 0, "", (((HRADI/60)*1000000)*(ANNAR*DIFF))/UMMAL)</f>
        <v>5491.7864653107736</v>
      </c>
      <c r="K13" s="38">
        <f>IF(ANNAR2 = 0, "", (((HRADI/60)*1000000)*(ANNAR2*DIFF2))/UMMAL2)</f>
        <v>6054.0854208033425</v>
      </c>
      <c r="L13" s="21" t="s">
        <v>2</v>
      </c>
      <c r="M13" s="23"/>
      <c r="N13" s="12"/>
      <c r="O13" s="17"/>
      <c r="P13" s="18"/>
      <c r="Q13" s="18"/>
      <c r="R13" s="18"/>
      <c r="S13" s="18"/>
      <c r="T13" s="17"/>
      <c r="U13" s="12"/>
    </row>
    <row r="14" spans="1:21">
      <c r="A14" s="56" t="s">
        <v>8</v>
      </c>
      <c r="B14" s="3">
        <v>3.23</v>
      </c>
      <c r="C14" s="57"/>
      <c r="D14" s="57"/>
      <c r="E14" s="57"/>
      <c r="F14" s="57"/>
      <c r="G14" s="58"/>
      <c r="H14" s="19"/>
      <c r="I14" s="24" t="s">
        <v>3</v>
      </c>
      <c r="J14" s="30">
        <f>IF(THRIDJI = 0, "", (((HRADI/60)*1000000)*(THRIDJI*DIFF))/UMMAL)</f>
        <v>3661.1909768738487</v>
      </c>
      <c r="K14" s="38">
        <f>IF(THRIDJI2 = 0, "", (((HRADI/60)*1000000)*(THRIDJI2*DIFF2))/UMMAL2)</f>
        <v>4036.056947202228</v>
      </c>
      <c r="L14" s="21" t="s">
        <v>3</v>
      </c>
      <c r="M14" s="23"/>
      <c r="N14" s="12"/>
      <c r="O14" s="17"/>
      <c r="P14" s="18"/>
      <c r="Q14" s="18"/>
      <c r="R14" s="18"/>
      <c r="S14" s="18"/>
      <c r="T14" s="17"/>
      <c r="U14" s="12"/>
    </row>
    <row r="15" spans="1:21">
      <c r="A15" s="59" t="s">
        <v>12</v>
      </c>
      <c r="B15" s="3">
        <v>225</v>
      </c>
      <c r="C15" s="3">
        <v>45</v>
      </c>
      <c r="D15" s="3">
        <v>17</v>
      </c>
      <c r="E15" s="60" t="s">
        <v>25</v>
      </c>
      <c r="F15" s="65">
        <f>(((((B15*C15)/100)*2)+(D15*25.4))*PI())</f>
        <v>1992.7122201720056</v>
      </c>
      <c r="G15" s="61" t="s">
        <v>26</v>
      </c>
      <c r="H15" s="19"/>
      <c r="I15" s="24" t="s">
        <v>4</v>
      </c>
      <c r="J15" s="30">
        <f>IF(FJORDI = 0, "", (((HRADI/60)*1000000)*(FJORDI*DIFF))/UMMAL)</f>
        <v>2734.8655489901034</v>
      </c>
      <c r="K15" s="38">
        <f>IF(FJORDI2 = 0, "", (((HRADI/60)*1000000)*(FJORDI2*DIFF2))/UMMAL2)</f>
        <v>3014.8859123679304</v>
      </c>
      <c r="L15" s="21" t="s">
        <v>4</v>
      </c>
      <c r="M15" s="23"/>
      <c r="N15" s="12"/>
      <c r="O15" s="17"/>
      <c r="P15" s="18"/>
      <c r="Q15" s="18"/>
      <c r="R15" s="18"/>
      <c r="S15" s="18"/>
      <c r="T15" s="17"/>
      <c r="U15" s="12"/>
    </row>
    <row r="16" spans="1:21">
      <c r="A16" s="78" t="s">
        <v>10</v>
      </c>
      <c r="B16" s="62" t="s">
        <v>1</v>
      </c>
      <c r="C16" s="62" t="s">
        <v>2</v>
      </c>
      <c r="D16" s="62" t="s">
        <v>3</v>
      </c>
      <c r="E16" s="62" t="s">
        <v>4</v>
      </c>
      <c r="F16" s="62" t="s">
        <v>5</v>
      </c>
      <c r="G16" s="63" t="s">
        <v>6</v>
      </c>
      <c r="H16" s="19"/>
      <c r="I16" s="24" t="s">
        <v>5</v>
      </c>
      <c r="J16" s="30">
        <f>IF(FIMMTI = 0, "", (((HRADI/60)*1000000)*(FIMMTI*DIFF))/UMMAL)</f>
        <v>2205.536733056535</v>
      </c>
      <c r="K16" s="38">
        <f>IF(FIMMTI2 = 0, "", (((HRADI/60)*1000000)*(FIMMTI2*DIFF2))/UMMAL2)</f>
        <v>2431.3596067483304</v>
      </c>
      <c r="L16" s="21" t="s">
        <v>5</v>
      </c>
      <c r="M16" s="19"/>
      <c r="N16" s="12"/>
      <c r="O16" s="17"/>
      <c r="P16" s="18"/>
      <c r="Q16" s="18"/>
      <c r="R16" s="18"/>
      <c r="S16" s="18"/>
      <c r="T16" s="17"/>
      <c r="U16" s="12"/>
    </row>
    <row r="17" spans="1:21">
      <c r="A17" s="79"/>
      <c r="B17" s="3">
        <v>4.2</v>
      </c>
      <c r="C17" s="3">
        <v>2.4900000000000002</v>
      </c>
      <c r="D17" s="3">
        <v>1.66</v>
      </c>
      <c r="E17" s="3">
        <v>1.24</v>
      </c>
      <c r="F17" s="3">
        <v>1</v>
      </c>
      <c r="G17" s="3"/>
      <c r="H17" s="19"/>
      <c r="I17" s="24" t="s">
        <v>6</v>
      </c>
      <c r="J17" s="30" t="str">
        <f>IF(SJOTTI = 0, "", (((HRADI/60)*1000000)*(SJOTTI*DIFF))/UMMAL)</f>
        <v/>
      </c>
      <c r="K17" s="38" t="str">
        <f>IF(SJOTTI2 = 0, "", (((HRADI/60)*1000000)*(SJOTTI2*DIFF2))/UMMAL2)</f>
        <v/>
      </c>
      <c r="L17" s="21" t="s">
        <v>6</v>
      </c>
      <c r="M17" s="19"/>
      <c r="N17" s="12"/>
      <c r="O17" s="17"/>
      <c r="P17" s="17"/>
      <c r="Q17" s="17"/>
      <c r="R17" s="17"/>
      <c r="S17" s="17"/>
      <c r="T17" s="17"/>
      <c r="U17" s="12"/>
    </row>
    <row r="18" spans="1:21">
      <c r="A18" s="25"/>
      <c r="B18" s="22"/>
      <c r="C18" s="22"/>
      <c r="D18" s="22"/>
      <c r="E18" s="22"/>
      <c r="F18" s="22"/>
      <c r="G18" s="22"/>
      <c r="H18" s="19"/>
      <c r="I18" s="22"/>
      <c r="J18" s="22"/>
      <c r="K18" s="22"/>
      <c r="L18" s="22"/>
      <c r="M18" s="19"/>
      <c r="N18" s="12"/>
      <c r="O18" s="12"/>
      <c r="P18" s="12"/>
      <c r="Q18" s="12"/>
      <c r="R18" s="12"/>
      <c r="S18" s="12"/>
      <c r="T18" s="12"/>
      <c r="U18" s="12"/>
    </row>
    <row r="19" spans="1:21" ht="30" customHeight="1">
      <c r="A19" s="26"/>
      <c r="B19" s="72" t="s">
        <v>65</v>
      </c>
      <c r="C19" s="73"/>
      <c r="D19" s="73"/>
      <c r="E19" s="73"/>
      <c r="F19" s="73"/>
      <c r="G19" s="74"/>
      <c r="H19" s="75" t="s">
        <v>66</v>
      </c>
      <c r="I19" s="76"/>
      <c r="J19" s="76"/>
      <c r="K19" s="76"/>
      <c r="L19" s="76"/>
      <c r="M19" s="77"/>
      <c r="N19" s="12"/>
      <c r="O19" s="12"/>
      <c r="P19" s="12"/>
      <c r="Q19" s="12"/>
      <c r="R19" s="12"/>
      <c r="S19" s="12"/>
      <c r="T19" s="12"/>
      <c r="U19" s="12"/>
    </row>
    <row r="20" spans="1:21" s="1" customFormat="1">
      <c r="A20" s="27" t="s">
        <v>0</v>
      </c>
      <c r="B20" s="31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3" t="s">
        <v>19</v>
      </c>
      <c r="H20" s="39" t="s">
        <v>13</v>
      </c>
      <c r="I20" s="40" t="s">
        <v>20</v>
      </c>
      <c r="J20" s="40" t="s">
        <v>21</v>
      </c>
      <c r="K20" s="40" t="s">
        <v>22</v>
      </c>
      <c r="L20" s="40" t="s">
        <v>23</v>
      </c>
      <c r="M20" s="41" t="s">
        <v>24</v>
      </c>
      <c r="N20" s="13"/>
      <c r="O20" s="13"/>
      <c r="P20" s="13"/>
      <c r="Q20" s="13"/>
      <c r="R20" s="13"/>
      <c r="S20" s="13"/>
      <c r="T20" s="13"/>
      <c r="U20" s="13"/>
    </row>
    <row r="21" spans="1:21">
      <c r="A21" s="28">
        <v>1000</v>
      </c>
      <c r="B21" s="34">
        <f t="shared" ref="B21:B52" si="0">IF(FYRSTI = 0, "", (((A21*UMMAL)/(FYRSTI*DIFF))/1000000)*60)</f>
        <v>9.7158079969381053</v>
      </c>
      <c r="C21" s="34">
        <f t="shared" ref="C21:C52" si="1">IF(ANNAR = 0, "", (((A21*UMMAL)/(ANNAR*DIFF))/1000000)*60)</f>
        <v>16.388109874353429</v>
      </c>
      <c r="D21" s="34">
        <f t="shared" ref="D21:D52" si="2">IF(THRIDJI = 0, "", (((A21*UMMAL)/(THRIDJI*DIFF))/1000000)*60)</f>
        <v>24.582164811530145</v>
      </c>
      <c r="E21" s="34">
        <f t="shared" ref="E21:E52" si="3">IF(FJORDI = 0, "", (((A21*UMMAL)/(FJORDI*DIFF))/1000000)*60)</f>
        <v>32.908381925112941</v>
      </c>
      <c r="F21" s="35">
        <f t="shared" ref="F21:F52" si="4">IF(FIMMTI = 0, "", (((A21*UMMAL)/(FIMMTI*DIFF))/1000000)*60)</f>
        <v>40.806393587140043</v>
      </c>
      <c r="G21" s="34" t="str">
        <f t="shared" ref="G21:G52" si="5">IF(SJOTTI = 0, "", (((A21*UMMAL)/(SJOTTI*DIFF))/1000000)*60)</f>
        <v/>
      </c>
      <c r="H21" s="42">
        <f t="shared" ref="H21:H52" si="6">IF(FYRSTI2 = 0, "", (((A21*UMMAL2)/(FYRSTI2*DIFF2))/1000000)*60)</f>
        <v>8.8134109693587135</v>
      </c>
      <c r="I21" s="42">
        <f t="shared" ref="I21:I52" si="7">IF(ANNAR2 = 0, "", (((A21*UMMAL2)/(ANNAR2*DIFF2))/1000000)*60)</f>
        <v>14.86599440614723</v>
      </c>
      <c r="J21" s="42">
        <f t="shared" ref="J21:J52" si="8">IF(THRIDJI2 = 0, "", (((A21*UMMAL2)/(THRIDJI2*DIFF2))/1000000)*60)</f>
        <v>22.298991609220849</v>
      </c>
      <c r="K21" s="42">
        <f t="shared" ref="K21:K52" si="9">IF(FJORDI2 = 0, "", (((A21*UMMAL2)/(FJORDI2*DIFF2))/1000000)*60)</f>
        <v>29.851875863956938</v>
      </c>
      <c r="L21" s="43">
        <f t="shared" ref="L21:L52" si="10">IF(FIMMTI2 = 0, "", (((A21*UMMAL2)/(FIMMTI2*DIFF2))/1000000)*60)</f>
        <v>37.016326071306608</v>
      </c>
      <c r="M21" s="42" t="str">
        <f t="shared" ref="M21:M52" si="11">IF(SJOTTI2 = 0, "", (((A21*UMMAL2)/(SJOTTI2*DIFF2))/1000000)*60)</f>
        <v/>
      </c>
    </row>
    <row r="22" spans="1:21">
      <c r="A22" s="28">
        <v>1100</v>
      </c>
      <c r="B22" s="34">
        <f t="shared" si="0"/>
        <v>10.687388796631916</v>
      </c>
      <c r="C22" s="34">
        <f t="shared" si="1"/>
        <v>18.026920861788767</v>
      </c>
      <c r="D22" s="34">
        <f t="shared" si="2"/>
        <v>27.040381292683158</v>
      </c>
      <c r="E22" s="34">
        <f t="shared" si="3"/>
        <v>36.199220117624222</v>
      </c>
      <c r="F22" s="35">
        <f t="shared" si="4"/>
        <v>44.887032945854045</v>
      </c>
      <c r="G22" s="34" t="str">
        <f t="shared" si="5"/>
        <v/>
      </c>
      <c r="H22" s="42">
        <f t="shared" si="6"/>
        <v>9.6947520662945852</v>
      </c>
      <c r="I22" s="42">
        <f t="shared" si="7"/>
        <v>16.352593846761952</v>
      </c>
      <c r="J22" s="42">
        <f t="shared" si="8"/>
        <v>24.52889077014293</v>
      </c>
      <c r="K22" s="42">
        <f t="shared" si="9"/>
        <v>32.837063450352623</v>
      </c>
      <c r="L22" s="43">
        <f t="shared" si="10"/>
        <v>40.717958678437263</v>
      </c>
      <c r="M22" s="42" t="str">
        <f t="shared" si="11"/>
        <v/>
      </c>
    </row>
    <row r="23" spans="1:21">
      <c r="A23" s="28">
        <v>1200</v>
      </c>
      <c r="B23" s="34">
        <f t="shared" si="0"/>
        <v>11.658969596325727</v>
      </c>
      <c r="C23" s="34">
        <f t="shared" si="1"/>
        <v>19.665731849224116</v>
      </c>
      <c r="D23" s="34">
        <f t="shared" si="2"/>
        <v>29.498597773836174</v>
      </c>
      <c r="E23" s="34">
        <f t="shared" si="3"/>
        <v>39.490058310135524</v>
      </c>
      <c r="F23" s="35">
        <f t="shared" si="4"/>
        <v>48.967672304568048</v>
      </c>
      <c r="G23" s="34" t="str">
        <f t="shared" si="5"/>
        <v/>
      </c>
      <c r="H23" s="42">
        <f t="shared" si="6"/>
        <v>10.576093163230457</v>
      </c>
      <c r="I23" s="42">
        <f t="shared" si="7"/>
        <v>17.839193287376677</v>
      </c>
      <c r="J23" s="42">
        <f t="shared" si="8"/>
        <v>26.758789931065017</v>
      </c>
      <c r="K23" s="42">
        <f t="shared" si="9"/>
        <v>35.82225103674832</v>
      </c>
      <c r="L23" s="43">
        <f t="shared" si="10"/>
        <v>44.419591285567925</v>
      </c>
      <c r="M23" s="42" t="str">
        <f t="shared" si="11"/>
        <v/>
      </c>
    </row>
    <row r="24" spans="1:21">
      <c r="A24" s="28">
        <v>1300</v>
      </c>
      <c r="B24" s="34">
        <f t="shared" si="0"/>
        <v>12.630550396019537</v>
      </c>
      <c r="C24" s="34">
        <f t="shared" si="1"/>
        <v>21.304542836659458</v>
      </c>
      <c r="D24" s="34">
        <f t="shared" si="2"/>
        <v>31.95681425498919</v>
      </c>
      <c r="E24" s="34">
        <f t="shared" si="3"/>
        <v>42.780896502646826</v>
      </c>
      <c r="F24" s="35">
        <f t="shared" si="4"/>
        <v>53.048311663282064</v>
      </c>
      <c r="G24" s="34" t="str">
        <f t="shared" si="5"/>
        <v/>
      </c>
      <c r="H24" s="42">
        <f t="shared" si="6"/>
        <v>11.457434260166329</v>
      </c>
      <c r="I24" s="42">
        <f t="shared" si="7"/>
        <v>19.325792727991399</v>
      </c>
      <c r="J24" s="42">
        <f t="shared" si="8"/>
        <v>28.988689091987101</v>
      </c>
      <c r="K24" s="42">
        <f t="shared" si="9"/>
        <v>38.807438623144023</v>
      </c>
      <c r="L24" s="43">
        <f t="shared" si="10"/>
        <v>48.12122389269858</v>
      </c>
      <c r="M24" s="42" t="str">
        <f t="shared" si="11"/>
        <v/>
      </c>
    </row>
    <row r="25" spans="1:21">
      <c r="A25" s="28">
        <v>1400</v>
      </c>
      <c r="B25" s="34">
        <f t="shared" si="0"/>
        <v>13.602131195713349</v>
      </c>
      <c r="C25" s="34">
        <f t="shared" si="1"/>
        <v>22.943353824094803</v>
      </c>
      <c r="D25" s="34">
        <f t="shared" si="2"/>
        <v>34.415030736142207</v>
      </c>
      <c r="E25" s="34">
        <f t="shared" si="3"/>
        <v>46.071734695158121</v>
      </c>
      <c r="F25" s="35">
        <f t="shared" si="4"/>
        <v>57.128951021996066</v>
      </c>
      <c r="G25" s="34" t="str">
        <f t="shared" si="5"/>
        <v/>
      </c>
      <c r="H25" s="42">
        <f t="shared" si="6"/>
        <v>12.338775357102202</v>
      </c>
      <c r="I25" s="42">
        <f t="shared" si="7"/>
        <v>20.812392168606124</v>
      </c>
      <c r="J25" s="42">
        <f t="shared" si="8"/>
        <v>31.218588252909189</v>
      </c>
      <c r="K25" s="42">
        <f t="shared" si="9"/>
        <v>41.792626209539712</v>
      </c>
      <c r="L25" s="43">
        <f t="shared" si="10"/>
        <v>51.82285649982925</v>
      </c>
      <c r="M25" s="42" t="str">
        <f t="shared" si="11"/>
        <v/>
      </c>
    </row>
    <row r="26" spans="1:21">
      <c r="A26" s="28">
        <v>1500</v>
      </c>
      <c r="B26" s="34">
        <f t="shared" si="0"/>
        <v>14.573711995407159</v>
      </c>
      <c r="C26" s="34">
        <f t="shared" si="1"/>
        <v>24.582164811530149</v>
      </c>
      <c r="D26" s="34">
        <f t="shared" si="2"/>
        <v>36.873247217295216</v>
      </c>
      <c r="E26" s="34">
        <f t="shared" si="3"/>
        <v>49.362572887669408</v>
      </c>
      <c r="F26" s="35">
        <f t="shared" si="4"/>
        <v>61.209590380710075</v>
      </c>
      <c r="G26" s="34" t="str">
        <f t="shared" si="5"/>
        <v/>
      </c>
      <c r="H26" s="42">
        <f t="shared" si="6"/>
        <v>13.220116454038072</v>
      </c>
      <c r="I26" s="42">
        <f t="shared" si="7"/>
        <v>22.298991609220849</v>
      </c>
      <c r="J26" s="42">
        <f t="shared" si="8"/>
        <v>33.448487413831273</v>
      </c>
      <c r="K26" s="42">
        <f t="shared" si="9"/>
        <v>44.777813795935408</v>
      </c>
      <c r="L26" s="43">
        <f t="shared" si="10"/>
        <v>55.524489106959912</v>
      </c>
      <c r="M26" s="42" t="str">
        <f t="shared" si="11"/>
        <v/>
      </c>
    </row>
    <row r="27" spans="1:21">
      <c r="A27" s="28">
        <v>1600</v>
      </c>
      <c r="B27" s="34">
        <f t="shared" si="0"/>
        <v>15.545292795100968</v>
      </c>
      <c r="C27" s="34">
        <f t="shared" si="1"/>
        <v>26.220975798965487</v>
      </c>
      <c r="D27" s="34">
        <f t="shared" si="2"/>
        <v>39.331463698448232</v>
      </c>
      <c r="E27" s="34">
        <f t="shared" si="3"/>
        <v>52.653411080180703</v>
      </c>
      <c r="F27" s="35">
        <f t="shared" si="4"/>
        <v>65.290229739424063</v>
      </c>
      <c r="G27" s="34" t="str">
        <f t="shared" si="5"/>
        <v/>
      </c>
      <c r="H27" s="42">
        <f t="shared" si="6"/>
        <v>14.101457550973944</v>
      </c>
      <c r="I27" s="42">
        <f t="shared" si="7"/>
        <v>23.78559104983557</v>
      </c>
      <c r="J27" s="42">
        <f t="shared" si="8"/>
        <v>35.678386574753354</v>
      </c>
      <c r="K27" s="42">
        <f t="shared" si="9"/>
        <v>47.76300138233109</v>
      </c>
      <c r="L27" s="43">
        <f t="shared" si="10"/>
        <v>59.226121714090567</v>
      </c>
      <c r="M27" s="42" t="str">
        <f t="shared" si="11"/>
        <v/>
      </c>
    </row>
    <row r="28" spans="1:21">
      <c r="A28" s="28">
        <v>1700</v>
      </c>
      <c r="B28" s="34">
        <f t="shared" si="0"/>
        <v>16.516873594794781</v>
      </c>
      <c r="C28" s="34">
        <f t="shared" si="1"/>
        <v>27.859786786400832</v>
      </c>
      <c r="D28" s="34">
        <f t="shared" si="2"/>
        <v>41.789680179601248</v>
      </c>
      <c r="E28" s="34">
        <f t="shared" si="3"/>
        <v>55.944249272692005</v>
      </c>
      <c r="F28" s="35">
        <f t="shared" si="4"/>
        <v>69.370869098138058</v>
      </c>
      <c r="G28" s="34" t="str">
        <f t="shared" si="5"/>
        <v/>
      </c>
      <c r="H28" s="42">
        <f t="shared" si="6"/>
        <v>14.982798647909814</v>
      </c>
      <c r="I28" s="42">
        <f t="shared" si="7"/>
        <v>25.272190490450292</v>
      </c>
      <c r="J28" s="42">
        <f t="shared" si="8"/>
        <v>37.908285735675442</v>
      </c>
      <c r="K28" s="42">
        <f t="shared" si="9"/>
        <v>50.748188968726794</v>
      </c>
      <c r="L28" s="43">
        <f t="shared" si="10"/>
        <v>62.927754321221236</v>
      </c>
      <c r="M28" s="42" t="str">
        <f t="shared" si="11"/>
        <v/>
      </c>
    </row>
    <row r="29" spans="1:21">
      <c r="A29" s="28">
        <v>1800</v>
      </c>
      <c r="B29" s="34">
        <f t="shared" si="0"/>
        <v>17.488454394488592</v>
      </c>
      <c r="C29" s="34">
        <f t="shared" si="1"/>
        <v>29.498597773836174</v>
      </c>
      <c r="D29" s="34">
        <f t="shared" si="2"/>
        <v>44.247896660754265</v>
      </c>
      <c r="E29" s="34">
        <f t="shared" si="3"/>
        <v>59.235087465203293</v>
      </c>
      <c r="F29" s="35">
        <f t="shared" si="4"/>
        <v>73.451508456852082</v>
      </c>
      <c r="G29" s="34" t="str">
        <f t="shared" si="5"/>
        <v/>
      </c>
      <c r="H29" s="42">
        <f t="shared" si="6"/>
        <v>15.864139744845687</v>
      </c>
      <c r="I29" s="42">
        <f t="shared" si="7"/>
        <v>26.758789931065017</v>
      </c>
      <c r="J29" s="42">
        <f t="shared" si="8"/>
        <v>40.138184896597522</v>
      </c>
      <c r="K29" s="42">
        <f t="shared" si="9"/>
        <v>53.733376555122497</v>
      </c>
      <c r="L29" s="43">
        <f t="shared" si="10"/>
        <v>66.629386928351892</v>
      </c>
      <c r="M29" s="42" t="str">
        <f t="shared" si="11"/>
        <v/>
      </c>
    </row>
    <row r="30" spans="1:21">
      <c r="A30" s="28">
        <v>1900</v>
      </c>
      <c r="B30" s="34">
        <f t="shared" si="0"/>
        <v>18.460035194182399</v>
      </c>
      <c r="C30" s="34">
        <f t="shared" si="1"/>
        <v>31.137408761271519</v>
      </c>
      <c r="D30" s="34">
        <f t="shared" si="2"/>
        <v>46.706113141907274</v>
      </c>
      <c r="E30" s="34">
        <f t="shared" si="3"/>
        <v>62.525925657714581</v>
      </c>
      <c r="F30" s="35">
        <f t="shared" si="4"/>
        <v>77.532147815566091</v>
      </c>
      <c r="G30" s="34" t="str">
        <f t="shared" si="5"/>
        <v/>
      </c>
      <c r="H30" s="42">
        <f t="shared" si="6"/>
        <v>16.745480841781561</v>
      </c>
      <c r="I30" s="42">
        <f t="shared" si="7"/>
        <v>28.245389371679739</v>
      </c>
      <c r="J30" s="42">
        <f t="shared" si="8"/>
        <v>42.368084057519617</v>
      </c>
      <c r="K30" s="42">
        <f t="shared" si="9"/>
        <v>56.718564141518179</v>
      </c>
      <c r="L30" s="43">
        <f t="shared" si="10"/>
        <v>70.331019535482554</v>
      </c>
      <c r="M30" s="42" t="str">
        <f t="shared" si="11"/>
        <v/>
      </c>
    </row>
    <row r="31" spans="1:21">
      <c r="A31" s="28">
        <v>2000</v>
      </c>
      <c r="B31" s="34">
        <f t="shared" si="0"/>
        <v>19.431615993876211</v>
      </c>
      <c r="C31" s="34">
        <f t="shared" si="1"/>
        <v>32.776219748706858</v>
      </c>
      <c r="D31" s="34">
        <f t="shared" si="2"/>
        <v>49.16432962306029</v>
      </c>
      <c r="E31" s="34">
        <f t="shared" si="3"/>
        <v>65.816763850225882</v>
      </c>
      <c r="F31" s="35">
        <f t="shared" si="4"/>
        <v>81.612787174280086</v>
      </c>
      <c r="G31" s="34" t="str">
        <f t="shared" si="5"/>
        <v/>
      </c>
      <c r="H31" s="42">
        <f t="shared" si="6"/>
        <v>17.626821938717427</v>
      </c>
      <c r="I31" s="42">
        <f t="shared" si="7"/>
        <v>29.73198881229446</v>
      </c>
      <c r="J31" s="42">
        <f t="shared" si="8"/>
        <v>44.597983218441698</v>
      </c>
      <c r="K31" s="42">
        <f t="shared" si="9"/>
        <v>59.703751727913875</v>
      </c>
      <c r="L31" s="43">
        <f t="shared" si="10"/>
        <v>74.032652142613216</v>
      </c>
      <c r="M31" s="42" t="str">
        <f t="shared" si="11"/>
        <v/>
      </c>
    </row>
    <row r="32" spans="1:21">
      <c r="A32" s="28">
        <v>2100</v>
      </c>
      <c r="B32" s="34">
        <f t="shared" si="0"/>
        <v>20.403196793570022</v>
      </c>
      <c r="C32" s="34">
        <f t="shared" si="1"/>
        <v>34.415030736142199</v>
      </c>
      <c r="D32" s="34">
        <f t="shared" si="2"/>
        <v>51.622546104213306</v>
      </c>
      <c r="E32" s="34">
        <f t="shared" si="3"/>
        <v>69.10760204273717</v>
      </c>
      <c r="F32" s="35">
        <f t="shared" si="4"/>
        <v>85.693426532994081</v>
      </c>
      <c r="G32" s="34" t="str">
        <f t="shared" si="5"/>
        <v/>
      </c>
      <c r="H32" s="42">
        <f t="shared" si="6"/>
        <v>18.5081630356533</v>
      </c>
      <c r="I32" s="42">
        <f t="shared" si="7"/>
        <v>31.218588252909182</v>
      </c>
      <c r="J32" s="42">
        <f t="shared" si="8"/>
        <v>46.827882379363778</v>
      </c>
      <c r="K32" s="42">
        <f t="shared" si="9"/>
        <v>62.688939314309572</v>
      </c>
      <c r="L32" s="43">
        <f t="shared" si="10"/>
        <v>77.734284749743864</v>
      </c>
      <c r="M32" s="42" t="str">
        <f t="shared" si="11"/>
        <v/>
      </c>
    </row>
    <row r="33" spans="1:13">
      <c r="A33" s="28">
        <v>2200</v>
      </c>
      <c r="B33" s="34">
        <f t="shared" si="0"/>
        <v>21.374777593263833</v>
      </c>
      <c r="C33" s="34">
        <f t="shared" si="1"/>
        <v>36.053841723577534</v>
      </c>
      <c r="D33" s="34">
        <f t="shared" si="2"/>
        <v>54.080762585366315</v>
      </c>
      <c r="E33" s="34">
        <f t="shared" si="3"/>
        <v>72.398440235248444</v>
      </c>
      <c r="F33" s="35">
        <f t="shared" si="4"/>
        <v>89.774065891708091</v>
      </c>
      <c r="G33" s="34" t="str">
        <f t="shared" si="5"/>
        <v/>
      </c>
      <c r="H33" s="42">
        <f t="shared" si="6"/>
        <v>19.38950413258917</v>
      </c>
      <c r="I33" s="42">
        <f t="shared" si="7"/>
        <v>32.705187693523904</v>
      </c>
      <c r="J33" s="42">
        <f t="shared" si="8"/>
        <v>49.057781540285859</v>
      </c>
      <c r="K33" s="42">
        <f t="shared" si="9"/>
        <v>65.674126900705247</v>
      </c>
      <c r="L33" s="43">
        <f t="shared" si="10"/>
        <v>81.435917356874526</v>
      </c>
      <c r="M33" s="42" t="str">
        <f t="shared" si="11"/>
        <v/>
      </c>
    </row>
    <row r="34" spans="1:13">
      <c r="A34" s="28">
        <v>2300</v>
      </c>
      <c r="B34" s="34">
        <f t="shared" si="0"/>
        <v>22.34635839295764</v>
      </c>
      <c r="C34" s="34">
        <f t="shared" si="1"/>
        <v>37.692652711012883</v>
      </c>
      <c r="D34" s="34">
        <f t="shared" si="2"/>
        <v>56.538979066519332</v>
      </c>
      <c r="E34" s="34">
        <f t="shared" si="3"/>
        <v>75.68927842775976</v>
      </c>
      <c r="F34" s="35">
        <f t="shared" si="4"/>
        <v>93.854705250422086</v>
      </c>
      <c r="G34" s="34" t="str">
        <f t="shared" si="5"/>
        <v/>
      </c>
      <c r="H34" s="42">
        <f t="shared" si="6"/>
        <v>20.270845229525044</v>
      </c>
      <c r="I34" s="42">
        <f t="shared" si="7"/>
        <v>34.191787134138629</v>
      </c>
      <c r="J34" s="42">
        <f t="shared" si="8"/>
        <v>51.287680701207947</v>
      </c>
      <c r="K34" s="42">
        <f t="shared" si="9"/>
        <v>68.659314487100957</v>
      </c>
      <c r="L34" s="43">
        <f t="shared" si="10"/>
        <v>85.137549964005174</v>
      </c>
      <c r="M34" s="42" t="str">
        <f t="shared" si="11"/>
        <v/>
      </c>
    </row>
    <row r="35" spans="1:13">
      <c r="A35" s="28">
        <v>2400</v>
      </c>
      <c r="B35" s="34">
        <f t="shared" si="0"/>
        <v>23.317939192651455</v>
      </c>
      <c r="C35" s="34">
        <f t="shared" si="1"/>
        <v>39.331463698448232</v>
      </c>
      <c r="D35" s="34">
        <f t="shared" si="2"/>
        <v>58.997195547672348</v>
      </c>
      <c r="E35" s="34">
        <f t="shared" si="3"/>
        <v>78.980116620271048</v>
      </c>
      <c r="F35" s="35">
        <f t="shared" si="4"/>
        <v>97.935344609136095</v>
      </c>
      <c r="G35" s="34" t="str">
        <f t="shared" si="5"/>
        <v/>
      </c>
      <c r="H35" s="42">
        <f t="shared" si="6"/>
        <v>21.152186326460914</v>
      </c>
      <c r="I35" s="42">
        <f t="shared" si="7"/>
        <v>35.678386574753354</v>
      </c>
      <c r="J35" s="42">
        <f t="shared" si="8"/>
        <v>53.517579862130034</v>
      </c>
      <c r="K35" s="42">
        <f t="shared" si="9"/>
        <v>71.644502073496639</v>
      </c>
      <c r="L35" s="43">
        <f t="shared" si="10"/>
        <v>88.839182571135851</v>
      </c>
      <c r="M35" s="42" t="str">
        <f t="shared" si="11"/>
        <v/>
      </c>
    </row>
    <row r="36" spans="1:13">
      <c r="A36" s="28">
        <v>2500</v>
      </c>
      <c r="B36" s="34">
        <f t="shared" si="0"/>
        <v>24.289519992345266</v>
      </c>
      <c r="C36" s="34">
        <f t="shared" si="1"/>
        <v>40.970274685883574</v>
      </c>
      <c r="D36" s="34">
        <f t="shared" si="2"/>
        <v>61.455412028825371</v>
      </c>
      <c r="E36" s="34">
        <f t="shared" si="3"/>
        <v>82.270954812782364</v>
      </c>
      <c r="F36" s="35">
        <f t="shared" si="4"/>
        <v>102.01598396785009</v>
      </c>
      <c r="G36" s="34" t="str">
        <f t="shared" si="5"/>
        <v/>
      </c>
      <c r="H36" s="42">
        <f t="shared" si="6"/>
        <v>22.033527423396787</v>
      </c>
      <c r="I36" s="42">
        <f t="shared" si="7"/>
        <v>37.164986015368072</v>
      </c>
      <c r="J36" s="42">
        <f t="shared" si="8"/>
        <v>55.747479023052122</v>
      </c>
      <c r="K36" s="42">
        <f t="shared" si="9"/>
        <v>74.629689659892335</v>
      </c>
      <c r="L36" s="43">
        <f t="shared" si="10"/>
        <v>92.540815178266513</v>
      </c>
      <c r="M36" s="42" t="str">
        <f t="shared" si="11"/>
        <v/>
      </c>
    </row>
    <row r="37" spans="1:13">
      <c r="A37" s="28">
        <v>2600</v>
      </c>
      <c r="B37" s="34">
        <f t="shared" si="0"/>
        <v>25.261100792039073</v>
      </c>
      <c r="C37" s="34">
        <f t="shared" si="1"/>
        <v>42.609085673318916</v>
      </c>
      <c r="D37" s="34">
        <f t="shared" si="2"/>
        <v>63.913628509978381</v>
      </c>
      <c r="E37" s="34">
        <f t="shared" si="3"/>
        <v>85.561793005293652</v>
      </c>
      <c r="F37" s="35">
        <f t="shared" si="4"/>
        <v>106.09662332656413</v>
      </c>
      <c r="G37" s="34" t="str">
        <f t="shared" si="5"/>
        <v/>
      </c>
      <c r="H37" s="42">
        <f t="shared" si="6"/>
        <v>22.914868520332657</v>
      </c>
      <c r="I37" s="42">
        <f t="shared" si="7"/>
        <v>38.651585455982797</v>
      </c>
      <c r="J37" s="42">
        <f t="shared" si="8"/>
        <v>57.977378183974203</v>
      </c>
      <c r="K37" s="42">
        <f t="shared" si="9"/>
        <v>77.614877246288046</v>
      </c>
      <c r="L37" s="43">
        <f t="shared" si="10"/>
        <v>96.242447785397161</v>
      </c>
      <c r="M37" s="42" t="str">
        <f t="shared" si="11"/>
        <v/>
      </c>
    </row>
    <row r="38" spans="1:13">
      <c r="A38" s="28">
        <v>2700</v>
      </c>
      <c r="B38" s="34">
        <f t="shared" si="0"/>
        <v>26.232681591732884</v>
      </c>
      <c r="C38" s="34">
        <f t="shared" si="1"/>
        <v>44.247896660754265</v>
      </c>
      <c r="D38" s="34">
        <f t="shared" si="2"/>
        <v>66.371844991131397</v>
      </c>
      <c r="E38" s="34">
        <f t="shared" si="3"/>
        <v>88.852631197804939</v>
      </c>
      <c r="F38" s="35">
        <f t="shared" si="4"/>
        <v>110.17726268527812</v>
      </c>
      <c r="G38" s="34" t="str">
        <f t="shared" si="5"/>
        <v/>
      </c>
      <c r="H38" s="42">
        <f t="shared" si="6"/>
        <v>23.796209617268531</v>
      </c>
      <c r="I38" s="42">
        <f t="shared" si="7"/>
        <v>40.138184896597522</v>
      </c>
      <c r="J38" s="42">
        <f t="shared" si="8"/>
        <v>60.207277344896283</v>
      </c>
      <c r="K38" s="42">
        <f t="shared" si="9"/>
        <v>80.600064832683742</v>
      </c>
      <c r="L38" s="43">
        <f t="shared" si="10"/>
        <v>99.944080392527852</v>
      </c>
      <c r="M38" s="42" t="str">
        <f t="shared" si="11"/>
        <v/>
      </c>
    </row>
    <row r="39" spans="1:13">
      <c r="A39" s="28">
        <v>2800</v>
      </c>
      <c r="B39" s="34">
        <f t="shared" si="0"/>
        <v>27.204262391426699</v>
      </c>
      <c r="C39" s="34">
        <f t="shared" si="1"/>
        <v>45.886707648189606</v>
      </c>
      <c r="D39" s="34">
        <f t="shared" si="2"/>
        <v>68.830061472284413</v>
      </c>
      <c r="E39" s="34">
        <f t="shared" si="3"/>
        <v>92.143469390316241</v>
      </c>
      <c r="F39" s="35">
        <f t="shared" si="4"/>
        <v>114.25790204399213</v>
      </c>
      <c r="G39" s="34" t="str">
        <f t="shared" si="5"/>
        <v/>
      </c>
      <c r="H39" s="42">
        <f t="shared" si="6"/>
        <v>24.677550714204404</v>
      </c>
      <c r="I39" s="42">
        <f t="shared" si="7"/>
        <v>41.624784337212247</v>
      </c>
      <c r="J39" s="42">
        <f t="shared" si="8"/>
        <v>62.437176505818378</v>
      </c>
      <c r="K39" s="42">
        <f t="shared" si="9"/>
        <v>83.585252419079424</v>
      </c>
      <c r="L39" s="43">
        <f t="shared" si="10"/>
        <v>103.6457129996585</v>
      </c>
      <c r="M39" s="42" t="str">
        <f t="shared" si="11"/>
        <v/>
      </c>
    </row>
    <row r="40" spans="1:13">
      <c r="A40" s="28">
        <v>2900</v>
      </c>
      <c r="B40" s="34">
        <f t="shared" si="0"/>
        <v>28.175843191120507</v>
      </c>
      <c r="C40" s="34">
        <f t="shared" si="1"/>
        <v>47.525518635624948</v>
      </c>
      <c r="D40" s="34">
        <f t="shared" si="2"/>
        <v>71.288277953437429</v>
      </c>
      <c r="E40" s="34">
        <f t="shared" si="3"/>
        <v>95.434307582827529</v>
      </c>
      <c r="F40" s="35">
        <f t="shared" si="4"/>
        <v>118.33854140270613</v>
      </c>
      <c r="G40" s="34" t="str">
        <f t="shared" si="5"/>
        <v/>
      </c>
      <c r="H40" s="42">
        <f t="shared" si="6"/>
        <v>25.558891811140274</v>
      </c>
      <c r="I40" s="42">
        <f t="shared" si="7"/>
        <v>43.111383777826973</v>
      </c>
      <c r="J40" s="42">
        <f t="shared" si="8"/>
        <v>64.667075666740473</v>
      </c>
      <c r="K40" s="42">
        <f t="shared" si="9"/>
        <v>86.57044000547512</v>
      </c>
      <c r="L40" s="43">
        <f t="shared" si="10"/>
        <v>107.34734560678916</v>
      </c>
      <c r="M40" s="42" t="str">
        <f t="shared" si="11"/>
        <v/>
      </c>
    </row>
    <row r="41" spans="1:13">
      <c r="A41" s="28">
        <v>3000</v>
      </c>
      <c r="B41" s="34">
        <f t="shared" si="0"/>
        <v>29.147423990814318</v>
      </c>
      <c r="C41" s="34">
        <f t="shared" si="1"/>
        <v>49.164329623060297</v>
      </c>
      <c r="D41" s="34">
        <f t="shared" si="2"/>
        <v>73.746494434590431</v>
      </c>
      <c r="E41" s="34">
        <f t="shared" si="3"/>
        <v>98.725145775338817</v>
      </c>
      <c r="F41" s="35">
        <f t="shared" si="4"/>
        <v>122.41918076142015</v>
      </c>
      <c r="G41" s="34" t="str">
        <f t="shared" si="5"/>
        <v/>
      </c>
      <c r="H41" s="42">
        <f t="shared" si="6"/>
        <v>26.440232908076144</v>
      </c>
      <c r="I41" s="42">
        <f t="shared" si="7"/>
        <v>44.597983218441698</v>
      </c>
      <c r="J41" s="42">
        <f t="shared" si="8"/>
        <v>66.896974827662547</v>
      </c>
      <c r="K41" s="42">
        <f t="shared" si="9"/>
        <v>89.555627591870817</v>
      </c>
      <c r="L41" s="43">
        <f t="shared" si="10"/>
        <v>111.04897821391982</v>
      </c>
      <c r="M41" s="42" t="str">
        <f t="shared" si="11"/>
        <v/>
      </c>
    </row>
    <row r="42" spans="1:13">
      <c r="A42" s="28">
        <v>3100</v>
      </c>
      <c r="B42" s="34">
        <f t="shared" si="0"/>
        <v>30.119004790508125</v>
      </c>
      <c r="C42" s="34">
        <f t="shared" si="1"/>
        <v>50.803140610495632</v>
      </c>
      <c r="D42" s="34">
        <f t="shared" si="2"/>
        <v>76.204710915743448</v>
      </c>
      <c r="E42" s="34">
        <f t="shared" si="3"/>
        <v>102.01598396785009</v>
      </c>
      <c r="F42" s="35">
        <f t="shared" si="4"/>
        <v>126.49982012013415</v>
      </c>
      <c r="G42" s="34" t="str">
        <f t="shared" si="5"/>
        <v/>
      </c>
      <c r="H42" s="42">
        <f t="shared" si="6"/>
        <v>27.321574005012014</v>
      </c>
      <c r="I42" s="42">
        <f t="shared" si="7"/>
        <v>46.084582659056409</v>
      </c>
      <c r="J42" s="42">
        <f t="shared" si="8"/>
        <v>69.126873988584634</v>
      </c>
      <c r="K42" s="42">
        <f t="shared" si="9"/>
        <v>92.540815178266499</v>
      </c>
      <c r="L42" s="43">
        <f t="shared" si="10"/>
        <v>114.75061082105047</v>
      </c>
      <c r="M42" s="42" t="str">
        <f t="shared" si="11"/>
        <v/>
      </c>
    </row>
    <row r="43" spans="1:13">
      <c r="A43" s="28">
        <v>3200</v>
      </c>
      <c r="B43" s="34">
        <f t="shared" si="0"/>
        <v>31.090585590201936</v>
      </c>
      <c r="C43" s="34">
        <f t="shared" si="1"/>
        <v>52.441951597930974</v>
      </c>
      <c r="D43" s="34">
        <f t="shared" si="2"/>
        <v>78.662927396896464</v>
      </c>
      <c r="E43" s="34">
        <f t="shared" si="3"/>
        <v>105.30682216036141</v>
      </c>
      <c r="F43" s="35">
        <f t="shared" si="4"/>
        <v>130.58045947884813</v>
      </c>
      <c r="G43" s="34" t="str">
        <f t="shared" si="5"/>
        <v/>
      </c>
      <c r="H43" s="42">
        <f t="shared" si="6"/>
        <v>28.202915101947887</v>
      </c>
      <c r="I43" s="42">
        <f t="shared" si="7"/>
        <v>47.571182099671141</v>
      </c>
      <c r="J43" s="42">
        <f t="shared" si="8"/>
        <v>71.356773149506708</v>
      </c>
      <c r="K43" s="42">
        <f t="shared" si="9"/>
        <v>95.526002764662181</v>
      </c>
      <c r="L43" s="43">
        <f t="shared" si="10"/>
        <v>118.45224342818113</v>
      </c>
      <c r="M43" s="42" t="str">
        <f t="shared" si="11"/>
        <v/>
      </c>
    </row>
    <row r="44" spans="1:13">
      <c r="A44" s="28">
        <v>3300</v>
      </c>
      <c r="B44" s="34">
        <f t="shared" si="0"/>
        <v>32.062166389895751</v>
      </c>
      <c r="C44" s="34">
        <f t="shared" si="1"/>
        <v>54.080762585366315</v>
      </c>
      <c r="D44" s="34">
        <f t="shared" si="2"/>
        <v>81.12114387804948</v>
      </c>
      <c r="E44" s="34">
        <f t="shared" si="3"/>
        <v>108.59766035287269</v>
      </c>
      <c r="F44" s="35">
        <f t="shared" si="4"/>
        <v>134.66109883756215</v>
      </c>
      <c r="G44" s="34" t="str">
        <f t="shared" si="5"/>
        <v/>
      </c>
      <c r="H44" s="42">
        <f t="shared" si="6"/>
        <v>29.084256198883757</v>
      </c>
      <c r="I44" s="42">
        <f t="shared" si="7"/>
        <v>49.057781540285859</v>
      </c>
      <c r="J44" s="42">
        <f t="shared" si="8"/>
        <v>73.586672310428796</v>
      </c>
      <c r="K44" s="42">
        <f t="shared" si="9"/>
        <v>98.511190351057891</v>
      </c>
      <c r="L44" s="43">
        <f t="shared" si="10"/>
        <v>122.1538760353118</v>
      </c>
      <c r="M44" s="42" t="str">
        <f t="shared" si="11"/>
        <v/>
      </c>
    </row>
    <row r="45" spans="1:13">
      <c r="A45" s="28">
        <v>3400</v>
      </c>
      <c r="B45" s="34">
        <f t="shared" si="0"/>
        <v>33.033747189589562</v>
      </c>
      <c r="C45" s="34">
        <f t="shared" si="1"/>
        <v>55.719573572801664</v>
      </c>
      <c r="D45" s="34">
        <f t="shared" si="2"/>
        <v>83.579360359202497</v>
      </c>
      <c r="E45" s="34">
        <f t="shared" si="3"/>
        <v>111.88849854538401</v>
      </c>
      <c r="F45" s="35">
        <f t="shared" si="4"/>
        <v>138.74173819627612</v>
      </c>
      <c r="G45" s="34" t="str">
        <f t="shared" si="5"/>
        <v/>
      </c>
      <c r="H45" s="42">
        <f t="shared" si="6"/>
        <v>29.965597295819627</v>
      </c>
      <c r="I45" s="42">
        <f t="shared" si="7"/>
        <v>50.544380980900584</v>
      </c>
      <c r="J45" s="42">
        <f t="shared" si="8"/>
        <v>75.816571471350883</v>
      </c>
      <c r="K45" s="42">
        <f t="shared" si="9"/>
        <v>101.49637793745359</v>
      </c>
      <c r="L45" s="43">
        <f t="shared" si="10"/>
        <v>125.85550864244247</v>
      </c>
      <c r="M45" s="42" t="str">
        <f t="shared" si="11"/>
        <v/>
      </c>
    </row>
    <row r="46" spans="1:13">
      <c r="A46" s="28">
        <v>3500</v>
      </c>
      <c r="B46" s="34">
        <f t="shared" si="0"/>
        <v>34.005327989283366</v>
      </c>
      <c r="C46" s="34">
        <f t="shared" si="1"/>
        <v>57.358384560237006</v>
      </c>
      <c r="D46" s="34">
        <f t="shared" si="2"/>
        <v>86.037576840355513</v>
      </c>
      <c r="E46" s="34">
        <f t="shared" si="3"/>
        <v>115.1793367378953</v>
      </c>
      <c r="F46" s="35">
        <f t="shared" si="4"/>
        <v>142.82237755499017</v>
      </c>
      <c r="G46" s="34" t="str">
        <f t="shared" si="5"/>
        <v/>
      </c>
      <c r="H46" s="42">
        <f t="shared" si="6"/>
        <v>30.846938392755501</v>
      </c>
      <c r="I46" s="42">
        <f t="shared" si="7"/>
        <v>52.030980421515302</v>
      </c>
      <c r="J46" s="42">
        <f t="shared" si="8"/>
        <v>78.046470632272957</v>
      </c>
      <c r="K46" s="42">
        <f t="shared" si="9"/>
        <v>104.48156552384928</v>
      </c>
      <c r="L46" s="43">
        <f t="shared" si="10"/>
        <v>129.55714124957311</v>
      </c>
      <c r="M46" s="42" t="str">
        <f t="shared" si="11"/>
        <v/>
      </c>
    </row>
    <row r="47" spans="1:13">
      <c r="A47" s="28">
        <v>3600</v>
      </c>
      <c r="B47" s="34">
        <f t="shared" si="0"/>
        <v>34.976908788977184</v>
      </c>
      <c r="C47" s="34">
        <f t="shared" si="1"/>
        <v>58.997195547672348</v>
      </c>
      <c r="D47" s="34">
        <f t="shared" si="2"/>
        <v>88.495793321508529</v>
      </c>
      <c r="E47" s="34">
        <f t="shared" si="3"/>
        <v>118.47017493040659</v>
      </c>
      <c r="F47" s="35">
        <f t="shared" si="4"/>
        <v>146.90301691370416</v>
      </c>
      <c r="G47" s="34" t="str">
        <f t="shared" si="5"/>
        <v/>
      </c>
      <c r="H47" s="42">
        <f t="shared" si="6"/>
        <v>31.728279489691374</v>
      </c>
      <c r="I47" s="42">
        <f t="shared" si="7"/>
        <v>53.517579862130034</v>
      </c>
      <c r="J47" s="42">
        <f t="shared" si="8"/>
        <v>80.276369793195045</v>
      </c>
      <c r="K47" s="42">
        <f t="shared" si="9"/>
        <v>107.46675311024499</v>
      </c>
      <c r="L47" s="43">
        <f t="shared" si="10"/>
        <v>133.25877385670378</v>
      </c>
      <c r="M47" s="42" t="str">
        <f t="shared" si="11"/>
        <v/>
      </c>
    </row>
    <row r="48" spans="1:13">
      <c r="A48" s="28">
        <v>3700</v>
      </c>
      <c r="B48" s="34">
        <f t="shared" si="0"/>
        <v>35.948489588670988</v>
      </c>
      <c r="C48" s="34">
        <f t="shared" si="1"/>
        <v>60.63600653510769</v>
      </c>
      <c r="D48" s="34">
        <f t="shared" si="2"/>
        <v>90.954009802661545</v>
      </c>
      <c r="E48" s="34">
        <f t="shared" si="3"/>
        <v>121.76101312291787</v>
      </c>
      <c r="F48" s="35">
        <f t="shared" si="4"/>
        <v>150.98365627241816</v>
      </c>
      <c r="G48" s="34" t="str">
        <f t="shared" si="5"/>
        <v/>
      </c>
      <c r="H48" s="42">
        <f t="shared" si="6"/>
        <v>32.609620586627244</v>
      </c>
      <c r="I48" s="42">
        <f t="shared" si="7"/>
        <v>55.004179302744753</v>
      </c>
      <c r="J48" s="42">
        <f t="shared" si="8"/>
        <v>82.506268954117147</v>
      </c>
      <c r="K48" s="42">
        <f t="shared" si="9"/>
        <v>110.45194069664066</v>
      </c>
      <c r="L48" s="43">
        <f t="shared" si="10"/>
        <v>136.96040646383446</v>
      </c>
      <c r="M48" s="42" t="str">
        <f t="shared" si="11"/>
        <v/>
      </c>
    </row>
    <row r="49" spans="1:13">
      <c r="A49" s="28">
        <v>3800</v>
      </c>
      <c r="B49" s="34">
        <f t="shared" si="0"/>
        <v>36.920070388364799</v>
      </c>
      <c r="C49" s="34">
        <f t="shared" si="1"/>
        <v>62.274817522543039</v>
      </c>
      <c r="D49" s="34">
        <f t="shared" si="2"/>
        <v>93.412226283814547</v>
      </c>
      <c r="E49" s="34">
        <f t="shared" si="3"/>
        <v>125.05185131542916</v>
      </c>
      <c r="F49" s="35">
        <f t="shared" si="4"/>
        <v>155.06429563113218</v>
      </c>
      <c r="G49" s="34" t="str">
        <f t="shared" si="5"/>
        <v/>
      </c>
      <c r="H49" s="42">
        <f t="shared" si="6"/>
        <v>33.490961683563121</v>
      </c>
      <c r="I49" s="42">
        <f t="shared" si="7"/>
        <v>56.490778743359478</v>
      </c>
      <c r="J49" s="42">
        <f t="shared" si="8"/>
        <v>84.736168115039234</v>
      </c>
      <c r="K49" s="42">
        <f t="shared" si="9"/>
        <v>113.43712828303636</v>
      </c>
      <c r="L49" s="43">
        <f t="shared" si="10"/>
        <v>140.66203907096511</v>
      </c>
      <c r="M49" s="42" t="str">
        <f t="shared" si="11"/>
        <v/>
      </c>
    </row>
    <row r="50" spans="1:13">
      <c r="A50" s="28">
        <v>3900</v>
      </c>
      <c r="B50" s="34">
        <f t="shared" si="0"/>
        <v>37.89165118805861</v>
      </c>
      <c r="C50" s="34">
        <f t="shared" si="1"/>
        <v>63.913628509978381</v>
      </c>
      <c r="D50" s="34">
        <f t="shared" si="2"/>
        <v>95.870442764967578</v>
      </c>
      <c r="E50" s="34">
        <f t="shared" si="3"/>
        <v>128.34268950794046</v>
      </c>
      <c r="F50" s="35">
        <f t="shared" si="4"/>
        <v>159.14493498984618</v>
      </c>
      <c r="G50" s="34" t="str">
        <f t="shared" si="5"/>
        <v/>
      </c>
      <c r="H50" s="42">
        <f t="shared" si="6"/>
        <v>34.372302780498991</v>
      </c>
      <c r="I50" s="42">
        <f t="shared" si="7"/>
        <v>57.977378183974203</v>
      </c>
      <c r="J50" s="42">
        <f t="shared" si="8"/>
        <v>86.966067275961308</v>
      </c>
      <c r="K50" s="42">
        <f t="shared" si="9"/>
        <v>116.42231586943205</v>
      </c>
      <c r="L50" s="43">
        <f t="shared" si="10"/>
        <v>144.36367167809576</v>
      </c>
      <c r="M50" s="42" t="str">
        <f t="shared" si="11"/>
        <v/>
      </c>
    </row>
    <row r="51" spans="1:13">
      <c r="A51" s="28">
        <v>4000</v>
      </c>
      <c r="B51" s="34">
        <f t="shared" si="0"/>
        <v>38.863231987752421</v>
      </c>
      <c r="C51" s="34">
        <f t="shared" si="1"/>
        <v>65.552439497413715</v>
      </c>
      <c r="D51" s="34">
        <f t="shared" si="2"/>
        <v>98.32865924612058</v>
      </c>
      <c r="E51" s="34">
        <f t="shared" si="3"/>
        <v>131.63352770045176</v>
      </c>
      <c r="F51" s="35">
        <f t="shared" si="4"/>
        <v>163.22557434856017</v>
      </c>
      <c r="G51" s="34" t="str">
        <f t="shared" si="5"/>
        <v/>
      </c>
      <c r="H51" s="42">
        <f t="shared" si="6"/>
        <v>35.253643877434854</v>
      </c>
      <c r="I51" s="42">
        <f t="shared" si="7"/>
        <v>59.463977624588921</v>
      </c>
      <c r="J51" s="42">
        <f t="shared" si="8"/>
        <v>89.195966436883396</v>
      </c>
      <c r="K51" s="42">
        <f t="shared" si="9"/>
        <v>119.40750345582775</v>
      </c>
      <c r="L51" s="43">
        <f t="shared" si="10"/>
        <v>148.06530428522643</v>
      </c>
      <c r="M51" s="42" t="str">
        <f t="shared" si="11"/>
        <v/>
      </c>
    </row>
    <row r="52" spans="1:13">
      <c r="A52" s="28">
        <v>4100</v>
      </c>
      <c r="B52" s="34">
        <f t="shared" si="0"/>
        <v>39.834812787446232</v>
      </c>
      <c r="C52" s="34">
        <f t="shared" si="1"/>
        <v>67.19125048484905</v>
      </c>
      <c r="D52" s="34">
        <f t="shared" si="2"/>
        <v>100.7868757272736</v>
      </c>
      <c r="E52" s="34">
        <f t="shared" si="3"/>
        <v>134.92436589296307</v>
      </c>
      <c r="F52" s="35">
        <f t="shared" si="4"/>
        <v>167.30621370727417</v>
      </c>
      <c r="G52" s="34" t="str">
        <f t="shared" si="5"/>
        <v/>
      </c>
      <c r="H52" s="42">
        <f t="shared" si="6"/>
        <v>36.134984974370731</v>
      </c>
      <c r="I52" s="42">
        <f t="shared" si="7"/>
        <v>60.950577065203653</v>
      </c>
      <c r="J52" s="42">
        <f t="shared" si="8"/>
        <v>91.425865597805469</v>
      </c>
      <c r="K52" s="42">
        <f t="shared" si="9"/>
        <v>122.39269104222342</v>
      </c>
      <c r="L52" s="43">
        <f t="shared" si="10"/>
        <v>151.76693689235705</v>
      </c>
      <c r="M52" s="42" t="str">
        <f t="shared" si="11"/>
        <v/>
      </c>
    </row>
    <row r="53" spans="1:13">
      <c r="A53" s="28">
        <v>4200</v>
      </c>
      <c r="B53" s="34">
        <f t="shared" ref="B53:B84" si="12">IF(FYRSTI = 0, "", (((A53*UMMAL)/(FYRSTI*DIFF))/1000000)*60)</f>
        <v>40.806393587140043</v>
      </c>
      <c r="C53" s="34">
        <f t="shared" ref="C53:C84" si="13">IF(ANNAR = 0, "", (((A53*UMMAL)/(ANNAR*DIFF))/1000000)*60)</f>
        <v>68.830061472284399</v>
      </c>
      <c r="D53" s="34">
        <f t="shared" ref="D53:D84" si="14">IF(THRIDJI = 0, "", (((A53*UMMAL)/(THRIDJI*DIFF))/1000000)*60)</f>
        <v>103.24509220842661</v>
      </c>
      <c r="E53" s="34">
        <f t="shared" ref="E53:E84" si="15">IF(FJORDI = 0, "", (((A53*UMMAL)/(FJORDI*DIFF))/1000000)*60)</f>
        <v>138.21520408547434</v>
      </c>
      <c r="F53" s="35">
        <f t="shared" ref="F53:F84" si="16">IF(FIMMTI = 0, "", (((A53*UMMAL)/(FIMMTI*DIFF))/1000000)*60)</f>
        <v>171.38685306598816</v>
      </c>
      <c r="G53" s="34" t="str">
        <f t="shared" ref="G53:G84" si="17">IF(SJOTTI = 0, "", (((A53*UMMAL)/(SJOTTI*DIFF))/1000000)*60)</f>
        <v/>
      </c>
      <c r="H53" s="42">
        <f t="shared" ref="H53:H84" si="18">IF(FYRSTI2 = 0, "", (((A53*UMMAL2)/(FYRSTI2*DIFF2))/1000000)*60)</f>
        <v>37.016326071306601</v>
      </c>
      <c r="I53" s="42">
        <f t="shared" ref="I53:I84" si="19">IF(ANNAR2 = 0, "", (((A53*UMMAL2)/(ANNAR2*DIFF2))/1000000)*60)</f>
        <v>62.437176505818364</v>
      </c>
      <c r="J53" s="42">
        <f t="shared" ref="J53:J84" si="20">IF(THRIDJI2 = 0, "", (((A53*UMMAL2)/(THRIDJI2*DIFF2))/1000000)*60)</f>
        <v>93.655764758727557</v>
      </c>
      <c r="K53" s="42">
        <f t="shared" ref="K53:K84" si="21">IF(FJORDI2 = 0, "", (((A53*UMMAL2)/(FJORDI2*DIFF2))/1000000)*60)</f>
        <v>125.37787862861914</v>
      </c>
      <c r="L53" s="43">
        <f t="shared" ref="L53:L84" si="22">IF(FIMMTI2 = 0, "", (((A53*UMMAL2)/(FIMMTI2*DIFF2))/1000000)*60)</f>
        <v>155.46856949948773</v>
      </c>
      <c r="M53" s="42" t="str">
        <f t="shared" ref="M53:M84" si="23">IF(SJOTTI2 = 0, "", (((A53*UMMAL2)/(SJOTTI2*DIFF2))/1000000)*60)</f>
        <v/>
      </c>
    </row>
    <row r="54" spans="1:13">
      <c r="A54" s="28">
        <v>4300</v>
      </c>
      <c r="B54" s="34">
        <f t="shared" si="12"/>
        <v>41.777974386833854</v>
      </c>
      <c r="C54" s="34">
        <f t="shared" si="13"/>
        <v>70.468872459719762</v>
      </c>
      <c r="D54" s="34">
        <f t="shared" si="14"/>
        <v>105.70330868957964</v>
      </c>
      <c r="E54" s="34">
        <f t="shared" si="15"/>
        <v>141.50604227798564</v>
      </c>
      <c r="F54" s="35">
        <f t="shared" si="16"/>
        <v>175.46749242470221</v>
      </c>
      <c r="G54" s="34" t="str">
        <f t="shared" si="17"/>
        <v/>
      </c>
      <c r="H54" s="42">
        <f t="shared" si="18"/>
        <v>37.897667168242478</v>
      </c>
      <c r="I54" s="42">
        <f t="shared" si="19"/>
        <v>63.923775946433096</v>
      </c>
      <c r="J54" s="42">
        <f t="shared" si="20"/>
        <v>95.885663919649659</v>
      </c>
      <c r="K54" s="42">
        <f t="shared" si="21"/>
        <v>128.36306621501484</v>
      </c>
      <c r="L54" s="43">
        <f t="shared" si="22"/>
        <v>159.1702021066184</v>
      </c>
      <c r="M54" s="42" t="str">
        <f t="shared" si="23"/>
        <v/>
      </c>
    </row>
    <row r="55" spans="1:13">
      <c r="A55" s="28">
        <v>4400</v>
      </c>
      <c r="B55" s="34">
        <f t="shared" si="12"/>
        <v>42.749555186527665</v>
      </c>
      <c r="C55" s="34">
        <f t="shared" si="13"/>
        <v>72.107683447155068</v>
      </c>
      <c r="D55" s="34">
        <f t="shared" si="14"/>
        <v>108.16152517073263</v>
      </c>
      <c r="E55" s="34">
        <f t="shared" si="15"/>
        <v>144.79688047049689</v>
      </c>
      <c r="F55" s="35">
        <f t="shared" si="16"/>
        <v>179.54813178341618</v>
      </c>
      <c r="G55" s="34" t="str">
        <f t="shared" si="17"/>
        <v/>
      </c>
      <c r="H55" s="42">
        <f t="shared" si="18"/>
        <v>38.779008265178341</v>
      </c>
      <c r="I55" s="42">
        <f t="shared" si="19"/>
        <v>65.410375387047807</v>
      </c>
      <c r="J55" s="42">
        <f t="shared" si="20"/>
        <v>98.115563080571718</v>
      </c>
      <c r="K55" s="42">
        <f t="shared" si="21"/>
        <v>131.34825380141049</v>
      </c>
      <c r="L55" s="43">
        <f t="shared" si="22"/>
        <v>162.87183471374905</v>
      </c>
      <c r="M55" s="42" t="str">
        <f t="shared" si="23"/>
        <v/>
      </c>
    </row>
    <row r="56" spans="1:13">
      <c r="A56" s="28">
        <v>4500</v>
      </c>
      <c r="B56" s="34">
        <f t="shared" si="12"/>
        <v>43.721135986221469</v>
      </c>
      <c r="C56" s="34">
        <f t="shared" si="13"/>
        <v>73.746494434590417</v>
      </c>
      <c r="D56" s="34">
        <f t="shared" si="14"/>
        <v>110.61974165188565</v>
      </c>
      <c r="E56" s="34">
        <f t="shared" si="15"/>
        <v>148.08771866300825</v>
      </c>
      <c r="F56" s="35">
        <f t="shared" si="16"/>
        <v>183.62877114213018</v>
      </c>
      <c r="G56" s="34" t="str">
        <f t="shared" si="17"/>
        <v/>
      </c>
      <c r="H56" s="42">
        <f t="shared" si="18"/>
        <v>39.660349362114211</v>
      </c>
      <c r="I56" s="42">
        <f t="shared" si="19"/>
        <v>66.896974827662532</v>
      </c>
      <c r="J56" s="42">
        <f t="shared" si="20"/>
        <v>100.34546224149382</v>
      </c>
      <c r="K56" s="42">
        <f t="shared" si="21"/>
        <v>134.3334413878062</v>
      </c>
      <c r="L56" s="43">
        <f t="shared" si="22"/>
        <v>166.57346732087973</v>
      </c>
      <c r="M56" s="42" t="str">
        <f t="shared" si="23"/>
        <v/>
      </c>
    </row>
    <row r="57" spans="1:13">
      <c r="A57" s="28">
        <v>4600</v>
      </c>
      <c r="B57" s="34">
        <f t="shared" si="12"/>
        <v>44.69271678591528</v>
      </c>
      <c r="C57" s="34">
        <f t="shared" si="13"/>
        <v>75.385305422025766</v>
      </c>
      <c r="D57" s="34">
        <f t="shared" si="14"/>
        <v>113.07795813303866</v>
      </c>
      <c r="E57" s="34">
        <f t="shared" si="15"/>
        <v>151.37855685551952</v>
      </c>
      <c r="F57" s="35">
        <f t="shared" si="16"/>
        <v>187.70941050084417</v>
      </c>
      <c r="G57" s="34" t="str">
        <f t="shared" si="17"/>
        <v/>
      </c>
      <c r="H57" s="42">
        <f t="shared" si="18"/>
        <v>40.541690459050088</v>
      </c>
      <c r="I57" s="42">
        <f t="shared" si="19"/>
        <v>68.383574268277258</v>
      </c>
      <c r="J57" s="42">
        <f t="shared" si="20"/>
        <v>102.57536140241589</v>
      </c>
      <c r="K57" s="42">
        <f t="shared" si="21"/>
        <v>137.31862897420191</v>
      </c>
      <c r="L57" s="43">
        <f t="shared" si="22"/>
        <v>170.27509992801035</v>
      </c>
      <c r="M57" s="42" t="str">
        <f t="shared" si="23"/>
        <v/>
      </c>
    </row>
    <row r="58" spans="1:13">
      <c r="A58" s="28">
        <v>4700</v>
      </c>
      <c r="B58" s="34">
        <f t="shared" si="12"/>
        <v>45.664297585609091</v>
      </c>
      <c r="C58" s="34">
        <f t="shared" si="13"/>
        <v>77.024116409461129</v>
      </c>
      <c r="D58" s="34">
        <f t="shared" si="14"/>
        <v>115.53617461419168</v>
      </c>
      <c r="E58" s="34">
        <f t="shared" si="15"/>
        <v>154.66939504803082</v>
      </c>
      <c r="F58" s="35">
        <f t="shared" si="16"/>
        <v>191.79004985955822</v>
      </c>
      <c r="G58" s="34" t="str">
        <f t="shared" si="17"/>
        <v/>
      </c>
      <c r="H58" s="42">
        <f t="shared" si="18"/>
        <v>41.423031555985951</v>
      </c>
      <c r="I58" s="42">
        <f t="shared" si="19"/>
        <v>69.870173708891983</v>
      </c>
      <c r="J58" s="42">
        <f t="shared" si="20"/>
        <v>104.80526056333798</v>
      </c>
      <c r="K58" s="42">
        <f t="shared" si="21"/>
        <v>140.3038165605976</v>
      </c>
      <c r="L58" s="43">
        <f t="shared" si="22"/>
        <v>173.97673253514102</v>
      </c>
      <c r="M58" s="42" t="str">
        <f t="shared" si="23"/>
        <v/>
      </c>
    </row>
    <row r="59" spans="1:13">
      <c r="A59" s="28">
        <v>4800</v>
      </c>
      <c r="B59" s="34">
        <f t="shared" si="12"/>
        <v>46.63587838530291</v>
      </c>
      <c r="C59" s="34">
        <f t="shared" si="13"/>
        <v>78.662927396896464</v>
      </c>
      <c r="D59" s="34">
        <f t="shared" si="14"/>
        <v>117.9943910953447</v>
      </c>
      <c r="E59" s="34">
        <f t="shared" si="15"/>
        <v>157.9602332405421</v>
      </c>
      <c r="F59" s="35">
        <f t="shared" si="16"/>
        <v>195.87068921827219</v>
      </c>
      <c r="G59" s="34" t="str">
        <f t="shared" si="17"/>
        <v/>
      </c>
      <c r="H59" s="42">
        <f t="shared" si="18"/>
        <v>42.304372652921828</v>
      </c>
      <c r="I59" s="42">
        <f t="shared" si="19"/>
        <v>71.356773149506708</v>
      </c>
      <c r="J59" s="42">
        <f t="shared" si="20"/>
        <v>107.03515972426007</v>
      </c>
      <c r="K59" s="42">
        <f t="shared" si="21"/>
        <v>143.28900414699328</v>
      </c>
      <c r="L59" s="43">
        <f t="shared" si="22"/>
        <v>177.6783651422717</v>
      </c>
      <c r="M59" s="42" t="str">
        <f t="shared" si="23"/>
        <v/>
      </c>
    </row>
    <row r="60" spans="1:13">
      <c r="A60" s="28">
        <v>4900</v>
      </c>
      <c r="B60" s="34">
        <f t="shared" si="12"/>
        <v>47.607459184996713</v>
      </c>
      <c r="C60" s="34">
        <f t="shared" si="13"/>
        <v>80.301738384331813</v>
      </c>
      <c r="D60" s="34">
        <f t="shared" si="14"/>
        <v>120.4526075764977</v>
      </c>
      <c r="E60" s="34">
        <f t="shared" si="15"/>
        <v>161.2510714330534</v>
      </c>
      <c r="F60" s="35">
        <f t="shared" si="16"/>
        <v>199.95132857698621</v>
      </c>
      <c r="G60" s="34" t="str">
        <f t="shared" si="17"/>
        <v/>
      </c>
      <c r="H60" s="42">
        <f t="shared" si="18"/>
        <v>43.185713749857698</v>
      </c>
      <c r="I60" s="42">
        <f t="shared" si="19"/>
        <v>72.843372590121447</v>
      </c>
      <c r="J60" s="42">
        <f t="shared" si="20"/>
        <v>109.26505888518214</v>
      </c>
      <c r="K60" s="42">
        <f t="shared" si="21"/>
        <v>146.27419173338899</v>
      </c>
      <c r="L60" s="43">
        <f t="shared" si="22"/>
        <v>181.37999774940235</v>
      </c>
      <c r="M60" s="42" t="str">
        <f t="shared" si="23"/>
        <v/>
      </c>
    </row>
    <row r="61" spans="1:13">
      <c r="A61" s="28">
        <v>5000</v>
      </c>
      <c r="B61" s="34">
        <f t="shared" si="12"/>
        <v>48.579039984690532</v>
      </c>
      <c r="C61" s="34">
        <f t="shared" si="13"/>
        <v>81.940549371767148</v>
      </c>
      <c r="D61" s="34">
        <f t="shared" si="14"/>
        <v>122.91082405765074</v>
      </c>
      <c r="E61" s="34">
        <f t="shared" si="15"/>
        <v>164.54190962556473</v>
      </c>
      <c r="F61" s="35">
        <f t="shared" si="16"/>
        <v>204.03196793570018</v>
      </c>
      <c r="G61" s="34" t="str">
        <f t="shared" si="17"/>
        <v/>
      </c>
      <c r="H61" s="42">
        <f t="shared" si="18"/>
        <v>44.067054846793575</v>
      </c>
      <c r="I61" s="42">
        <f t="shared" si="19"/>
        <v>74.329972030736144</v>
      </c>
      <c r="J61" s="42">
        <f t="shared" si="20"/>
        <v>111.49495804610424</v>
      </c>
      <c r="K61" s="42">
        <f t="shared" si="21"/>
        <v>149.25937931978467</v>
      </c>
      <c r="L61" s="43">
        <f t="shared" si="22"/>
        <v>185.08163035653303</v>
      </c>
      <c r="M61" s="42" t="str">
        <f t="shared" si="23"/>
        <v/>
      </c>
    </row>
    <row r="62" spans="1:13">
      <c r="A62" s="28">
        <v>5100</v>
      </c>
      <c r="B62" s="34">
        <f t="shared" si="12"/>
        <v>49.550620784384336</v>
      </c>
      <c r="C62" s="34">
        <f t="shared" si="13"/>
        <v>83.579360359202482</v>
      </c>
      <c r="D62" s="34">
        <f t="shared" si="14"/>
        <v>125.36904053880373</v>
      </c>
      <c r="E62" s="34">
        <f t="shared" si="15"/>
        <v>167.832747818076</v>
      </c>
      <c r="F62" s="35">
        <f t="shared" si="16"/>
        <v>208.1126072944142</v>
      </c>
      <c r="G62" s="34" t="str">
        <f t="shared" si="17"/>
        <v/>
      </c>
      <c r="H62" s="42">
        <f t="shared" si="18"/>
        <v>44.948395943729452</v>
      </c>
      <c r="I62" s="42">
        <f t="shared" si="19"/>
        <v>75.816571471350869</v>
      </c>
      <c r="J62" s="42">
        <f t="shared" si="20"/>
        <v>113.72485720702632</v>
      </c>
      <c r="K62" s="42">
        <f t="shared" si="21"/>
        <v>152.24456690618038</v>
      </c>
      <c r="L62" s="43">
        <f t="shared" si="22"/>
        <v>188.78326296366367</v>
      </c>
      <c r="M62" s="42" t="str">
        <f t="shared" si="23"/>
        <v/>
      </c>
    </row>
    <row r="63" spans="1:13">
      <c r="A63" s="28">
        <v>5200</v>
      </c>
      <c r="B63" s="34">
        <f t="shared" si="12"/>
        <v>50.522201584078147</v>
      </c>
      <c r="C63" s="34">
        <f t="shared" si="13"/>
        <v>85.218171346637831</v>
      </c>
      <c r="D63" s="34">
        <f t="shared" si="14"/>
        <v>127.82725701995676</v>
      </c>
      <c r="E63" s="34">
        <f t="shared" si="15"/>
        <v>171.1235860105873</v>
      </c>
      <c r="F63" s="35">
        <f t="shared" si="16"/>
        <v>212.19324665312826</v>
      </c>
      <c r="G63" s="34" t="str">
        <f t="shared" si="17"/>
        <v/>
      </c>
      <c r="H63" s="42">
        <f t="shared" si="18"/>
        <v>45.829737040665314</v>
      </c>
      <c r="I63" s="42">
        <f t="shared" si="19"/>
        <v>77.303170911965594</v>
      </c>
      <c r="J63" s="42">
        <f t="shared" si="20"/>
        <v>115.95475636794841</v>
      </c>
      <c r="K63" s="42">
        <f t="shared" si="21"/>
        <v>155.22975449257609</v>
      </c>
      <c r="L63" s="43">
        <f t="shared" si="22"/>
        <v>192.48489557079432</v>
      </c>
      <c r="M63" s="42" t="str">
        <f t="shared" si="23"/>
        <v/>
      </c>
    </row>
    <row r="64" spans="1:13">
      <c r="A64" s="28">
        <v>5300</v>
      </c>
      <c r="B64" s="34">
        <f t="shared" si="12"/>
        <v>51.493782383771958</v>
      </c>
      <c r="C64" s="34">
        <f t="shared" si="13"/>
        <v>86.856982334073194</v>
      </c>
      <c r="D64" s="34">
        <f t="shared" si="14"/>
        <v>130.28547350110978</v>
      </c>
      <c r="E64" s="34">
        <f t="shared" si="15"/>
        <v>174.41442420309858</v>
      </c>
      <c r="F64" s="35">
        <f t="shared" si="16"/>
        <v>216.27388601184222</v>
      </c>
      <c r="G64" s="34" t="str">
        <f t="shared" si="17"/>
        <v/>
      </c>
      <c r="H64" s="42">
        <f t="shared" si="18"/>
        <v>46.711078137601191</v>
      </c>
      <c r="I64" s="42">
        <f t="shared" si="19"/>
        <v>78.789770352580334</v>
      </c>
      <c r="J64" s="42">
        <f t="shared" si="20"/>
        <v>118.18465552887051</v>
      </c>
      <c r="K64" s="42">
        <f t="shared" si="21"/>
        <v>158.21494207897175</v>
      </c>
      <c r="L64" s="43">
        <f t="shared" si="22"/>
        <v>196.18652817792503</v>
      </c>
      <c r="M64" s="42" t="str">
        <f t="shared" si="23"/>
        <v/>
      </c>
    </row>
    <row r="65" spans="1:13">
      <c r="A65" s="28">
        <v>5400</v>
      </c>
      <c r="B65" s="34">
        <f t="shared" si="12"/>
        <v>52.465363183465769</v>
      </c>
      <c r="C65" s="34">
        <f t="shared" si="13"/>
        <v>88.495793321508529</v>
      </c>
      <c r="D65" s="34">
        <f t="shared" si="14"/>
        <v>132.74368998226279</v>
      </c>
      <c r="E65" s="34">
        <f t="shared" si="15"/>
        <v>177.70526239560988</v>
      </c>
      <c r="F65" s="35">
        <f t="shared" si="16"/>
        <v>220.35452537055625</v>
      </c>
      <c r="G65" s="34" t="str">
        <f t="shared" si="17"/>
        <v/>
      </c>
      <c r="H65" s="42">
        <f t="shared" si="18"/>
        <v>47.592419234537061</v>
      </c>
      <c r="I65" s="42">
        <f t="shared" si="19"/>
        <v>80.276369793195045</v>
      </c>
      <c r="J65" s="42">
        <f t="shared" si="20"/>
        <v>120.41455468979257</v>
      </c>
      <c r="K65" s="42">
        <f t="shared" si="21"/>
        <v>161.20012966536748</v>
      </c>
      <c r="L65" s="43">
        <f t="shared" si="22"/>
        <v>199.8881607850557</v>
      </c>
      <c r="M65" s="42" t="str">
        <f t="shared" si="23"/>
        <v/>
      </c>
    </row>
    <row r="66" spans="1:13">
      <c r="A66" s="28">
        <v>5500</v>
      </c>
      <c r="B66" s="34">
        <f t="shared" si="12"/>
        <v>53.43694398315958</v>
      </c>
      <c r="C66" s="34">
        <f t="shared" si="13"/>
        <v>90.134604308943864</v>
      </c>
      <c r="D66" s="34">
        <f t="shared" si="14"/>
        <v>135.20190646341581</v>
      </c>
      <c r="E66" s="34">
        <f t="shared" si="15"/>
        <v>180.99610058812115</v>
      </c>
      <c r="F66" s="35">
        <f t="shared" si="16"/>
        <v>224.43516472927024</v>
      </c>
      <c r="G66" s="34" t="str">
        <f t="shared" si="17"/>
        <v/>
      </c>
      <c r="H66" s="42">
        <f t="shared" si="18"/>
        <v>48.473760331472938</v>
      </c>
      <c r="I66" s="42">
        <f t="shared" si="19"/>
        <v>81.76296923380977</v>
      </c>
      <c r="J66" s="42">
        <f t="shared" si="20"/>
        <v>122.64445385071467</v>
      </c>
      <c r="K66" s="42">
        <f t="shared" si="21"/>
        <v>164.18531725176317</v>
      </c>
      <c r="L66" s="43">
        <f t="shared" si="22"/>
        <v>203.58979339218632</v>
      </c>
      <c r="M66" s="42" t="str">
        <f t="shared" si="23"/>
        <v/>
      </c>
    </row>
    <row r="67" spans="1:13">
      <c r="A67" s="28">
        <v>5600</v>
      </c>
      <c r="B67" s="34">
        <f t="shared" si="12"/>
        <v>54.408524782853398</v>
      </c>
      <c r="C67" s="34">
        <f t="shared" si="13"/>
        <v>91.773415296379213</v>
      </c>
      <c r="D67" s="34">
        <f t="shared" si="14"/>
        <v>137.66012294456883</v>
      </c>
      <c r="E67" s="34">
        <f t="shared" si="15"/>
        <v>184.28693878063248</v>
      </c>
      <c r="F67" s="35">
        <f t="shared" si="16"/>
        <v>228.51580408798426</v>
      </c>
      <c r="G67" s="34" t="str">
        <f t="shared" si="17"/>
        <v/>
      </c>
      <c r="H67" s="42">
        <f t="shared" si="18"/>
        <v>49.355101428408808</v>
      </c>
      <c r="I67" s="42">
        <f t="shared" si="19"/>
        <v>83.249568674424495</v>
      </c>
      <c r="J67" s="42">
        <f t="shared" si="20"/>
        <v>124.87435301163676</v>
      </c>
      <c r="K67" s="42">
        <f t="shared" si="21"/>
        <v>167.17050483815885</v>
      </c>
      <c r="L67" s="43">
        <f t="shared" si="22"/>
        <v>207.291425999317</v>
      </c>
      <c r="M67" s="42" t="str">
        <f t="shared" si="23"/>
        <v/>
      </c>
    </row>
    <row r="68" spans="1:13">
      <c r="A68" s="28">
        <v>5700</v>
      </c>
      <c r="B68" s="34">
        <f t="shared" si="12"/>
        <v>55.380105582547202</v>
      </c>
      <c r="C68" s="34">
        <f t="shared" si="13"/>
        <v>93.412226283814547</v>
      </c>
      <c r="D68" s="34">
        <f t="shared" si="14"/>
        <v>140.11833942572184</v>
      </c>
      <c r="E68" s="34">
        <f t="shared" si="15"/>
        <v>187.57777697314376</v>
      </c>
      <c r="F68" s="35">
        <f t="shared" si="16"/>
        <v>232.59644344669826</v>
      </c>
      <c r="G68" s="34" t="str">
        <f t="shared" si="17"/>
        <v/>
      </c>
      <c r="H68" s="42">
        <f t="shared" si="18"/>
        <v>50.236442525344678</v>
      </c>
      <c r="I68" s="42">
        <f t="shared" si="19"/>
        <v>84.736168115039234</v>
      </c>
      <c r="J68" s="42">
        <f t="shared" si="20"/>
        <v>127.10425217255886</v>
      </c>
      <c r="K68" s="42">
        <f t="shared" si="21"/>
        <v>170.15569242455456</v>
      </c>
      <c r="L68" s="43">
        <f t="shared" si="22"/>
        <v>210.99305860644768</v>
      </c>
      <c r="M68" s="42" t="str">
        <f t="shared" si="23"/>
        <v/>
      </c>
    </row>
    <row r="69" spans="1:13">
      <c r="A69" s="28">
        <v>5800</v>
      </c>
      <c r="B69" s="34">
        <f t="shared" si="12"/>
        <v>56.351686382241013</v>
      </c>
      <c r="C69" s="34">
        <f t="shared" si="13"/>
        <v>95.051037271249896</v>
      </c>
      <c r="D69" s="34">
        <f t="shared" si="14"/>
        <v>142.57655590687486</v>
      </c>
      <c r="E69" s="34">
        <f t="shared" si="15"/>
        <v>190.86861516565506</v>
      </c>
      <c r="F69" s="35">
        <f t="shared" si="16"/>
        <v>236.67708280541225</v>
      </c>
      <c r="G69" s="34" t="str">
        <f t="shared" si="17"/>
        <v/>
      </c>
      <c r="H69" s="42">
        <f t="shared" si="18"/>
        <v>51.117783622280548</v>
      </c>
      <c r="I69" s="42">
        <f t="shared" si="19"/>
        <v>86.222767555653945</v>
      </c>
      <c r="J69" s="42">
        <f t="shared" si="20"/>
        <v>129.33415133348095</v>
      </c>
      <c r="K69" s="42">
        <f t="shared" si="21"/>
        <v>173.14088001095024</v>
      </c>
      <c r="L69" s="43">
        <f t="shared" si="22"/>
        <v>214.69469121357832</v>
      </c>
      <c r="M69" s="42" t="str">
        <f t="shared" si="23"/>
        <v/>
      </c>
    </row>
    <row r="70" spans="1:13">
      <c r="A70" s="28">
        <v>5900</v>
      </c>
      <c r="B70" s="34">
        <f t="shared" si="12"/>
        <v>57.323267181934824</v>
      </c>
      <c r="C70" s="34">
        <f t="shared" si="13"/>
        <v>96.689848258685245</v>
      </c>
      <c r="D70" s="34">
        <f t="shared" si="14"/>
        <v>145.03477238802785</v>
      </c>
      <c r="E70" s="34">
        <f t="shared" si="15"/>
        <v>194.15945335816636</v>
      </c>
      <c r="F70" s="35">
        <f t="shared" si="16"/>
        <v>240.75772216412628</v>
      </c>
      <c r="G70" s="34" t="str">
        <f t="shared" si="17"/>
        <v/>
      </c>
      <c r="H70" s="42">
        <f t="shared" si="18"/>
        <v>51.999124719216425</v>
      </c>
      <c r="I70" s="42">
        <f t="shared" si="19"/>
        <v>87.709366996268656</v>
      </c>
      <c r="J70" s="42">
        <f t="shared" si="20"/>
        <v>131.56405049440301</v>
      </c>
      <c r="K70" s="42">
        <f t="shared" si="21"/>
        <v>176.12606759734595</v>
      </c>
      <c r="L70" s="43">
        <f t="shared" si="22"/>
        <v>218.39632382070897</v>
      </c>
      <c r="M70" s="42" t="str">
        <f t="shared" si="23"/>
        <v/>
      </c>
    </row>
    <row r="71" spans="1:13">
      <c r="A71" s="28">
        <v>6000</v>
      </c>
      <c r="B71" s="34">
        <f t="shared" si="12"/>
        <v>58.294847981628635</v>
      </c>
      <c r="C71" s="34">
        <f t="shared" si="13"/>
        <v>98.328659246120594</v>
      </c>
      <c r="D71" s="34">
        <f t="shared" si="14"/>
        <v>147.49298886918086</v>
      </c>
      <c r="E71" s="34">
        <f t="shared" si="15"/>
        <v>197.45029155067763</v>
      </c>
      <c r="F71" s="35">
        <f t="shared" si="16"/>
        <v>244.8383615228403</v>
      </c>
      <c r="G71" s="34" t="str">
        <f t="shared" si="17"/>
        <v/>
      </c>
      <c r="H71" s="42">
        <f t="shared" si="18"/>
        <v>52.880465816152288</v>
      </c>
      <c r="I71" s="42">
        <f t="shared" si="19"/>
        <v>89.195966436883396</v>
      </c>
      <c r="J71" s="42">
        <f t="shared" si="20"/>
        <v>133.79394965532509</v>
      </c>
      <c r="K71" s="42">
        <f t="shared" si="21"/>
        <v>179.11125518374163</v>
      </c>
      <c r="L71" s="43">
        <f t="shared" si="22"/>
        <v>222.09795642783965</v>
      </c>
      <c r="M71" s="42" t="str">
        <f t="shared" si="23"/>
        <v/>
      </c>
    </row>
    <row r="72" spans="1:13">
      <c r="A72" s="28">
        <v>6100</v>
      </c>
      <c r="B72" s="34">
        <f t="shared" si="12"/>
        <v>59.266428781322446</v>
      </c>
      <c r="C72" s="34">
        <f t="shared" si="13"/>
        <v>99.967470233555929</v>
      </c>
      <c r="D72" s="34">
        <f t="shared" si="14"/>
        <v>149.95120535033391</v>
      </c>
      <c r="E72" s="34">
        <f t="shared" si="15"/>
        <v>200.74112974318896</v>
      </c>
      <c r="F72" s="35">
        <f t="shared" si="16"/>
        <v>248.9190008815543</v>
      </c>
      <c r="G72" s="34" t="str">
        <f t="shared" si="17"/>
        <v/>
      </c>
      <c r="H72" s="42">
        <f t="shared" si="18"/>
        <v>53.761806913088165</v>
      </c>
      <c r="I72" s="42">
        <f t="shared" si="19"/>
        <v>90.682565877498121</v>
      </c>
      <c r="J72" s="42">
        <f t="shared" si="20"/>
        <v>136.02384881624721</v>
      </c>
      <c r="K72" s="42">
        <f t="shared" si="21"/>
        <v>182.09644277013732</v>
      </c>
      <c r="L72" s="43">
        <f t="shared" si="22"/>
        <v>225.7995890349703</v>
      </c>
      <c r="M72" s="42" t="str">
        <f t="shared" si="23"/>
        <v/>
      </c>
    </row>
    <row r="73" spans="1:13">
      <c r="A73" s="28">
        <v>6200</v>
      </c>
      <c r="B73" s="34">
        <f t="shared" si="12"/>
        <v>60.23800958101625</v>
      </c>
      <c r="C73" s="34">
        <f t="shared" si="13"/>
        <v>101.60628122099126</v>
      </c>
      <c r="D73" s="34">
        <f t="shared" si="14"/>
        <v>152.4094218314869</v>
      </c>
      <c r="E73" s="34">
        <f t="shared" si="15"/>
        <v>204.03196793570018</v>
      </c>
      <c r="F73" s="35">
        <f t="shared" si="16"/>
        <v>252.99964024026829</v>
      </c>
      <c r="G73" s="34" t="str">
        <f t="shared" si="17"/>
        <v/>
      </c>
      <c r="H73" s="42">
        <f t="shared" si="18"/>
        <v>54.643148010024028</v>
      </c>
      <c r="I73" s="42">
        <f t="shared" si="19"/>
        <v>92.169165318112817</v>
      </c>
      <c r="J73" s="42">
        <f t="shared" si="20"/>
        <v>138.25374797716927</v>
      </c>
      <c r="K73" s="42">
        <f t="shared" si="21"/>
        <v>185.081630356533</v>
      </c>
      <c r="L73" s="43">
        <f t="shared" si="22"/>
        <v>229.50122164210094</v>
      </c>
      <c r="M73" s="42" t="str">
        <f t="shared" si="23"/>
        <v/>
      </c>
    </row>
    <row r="74" spans="1:13">
      <c r="A74" s="28">
        <v>6300</v>
      </c>
      <c r="B74" s="34">
        <f t="shared" si="12"/>
        <v>61.209590380710061</v>
      </c>
      <c r="C74" s="34">
        <f t="shared" si="13"/>
        <v>103.2450922084266</v>
      </c>
      <c r="D74" s="34">
        <f t="shared" si="14"/>
        <v>154.86763831263991</v>
      </c>
      <c r="E74" s="34">
        <f t="shared" si="15"/>
        <v>207.32280612821154</v>
      </c>
      <c r="F74" s="35">
        <f t="shared" si="16"/>
        <v>257.08027959898226</v>
      </c>
      <c r="G74" s="34" t="str">
        <f t="shared" si="17"/>
        <v/>
      </c>
      <c r="H74" s="42">
        <f t="shared" si="18"/>
        <v>55.524489106959898</v>
      </c>
      <c r="I74" s="42">
        <f t="shared" si="19"/>
        <v>93.655764758727543</v>
      </c>
      <c r="J74" s="42">
        <f t="shared" si="20"/>
        <v>140.48364713809133</v>
      </c>
      <c r="K74" s="42">
        <f t="shared" si="21"/>
        <v>188.06681794292871</v>
      </c>
      <c r="L74" s="43">
        <f t="shared" si="22"/>
        <v>233.20285424923159</v>
      </c>
      <c r="M74" s="42" t="str">
        <f t="shared" si="23"/>
        <v/>
      </c>
    </row>
    <row r="75" spans="1:13">
      <c r="A75" s="28">
        <v>6400</v>
      </c>
      <c r="B75" s="34">
        <f t="shared" si="12"/>
        <v>62.181171180403872</v>
      </c>
      <c r="C75" s="34">
        <f t="shared" si="13"/>
        <v>104.88390319586195</v>
      </c>
      <c r="D75" s="34">
        <f t="shared" si="14"/>
        <v>157.32585479379293</v>
      </c>
      <c r="E75" s="34">
        <f t="shared" si="15"/>
        <v>210.61364432072281</v>
      </c>
      <c r="F75" s="35">
        <f t="shared" si="16"/>
        <v>261.16091895769625</v>
      </c>
      <c r="G75" s="34" t="str">
        <f t="shared" si="17"/>
        <v/>
      </c>
      <c r="H75" s="42">
        <f t="shared" si="18"/>
        <v>56.405830203895775</v>
      </c>
      <c r="I75" s="42">
        <f t="shared" si="19"/>
        <v>95.142364199342282</v>
      </c>
      <c r="J75" s="42">
        <f t="shared" si="20"/>
        <v>142.71354629901342</v>
      </c>
      <c r="K75" s="42">
        <f t="shared" si="21"/>
        <v>191.05200552932436</v>
      </c>
      <c r="L75" s="43">
        <f t="shared" si="22"/>
        <v>236.90448685636227</v>
      </c>
      <c r="M75" s="42" t="str">
        <f t="shared" si="23"/>
        <v/>
      </c>
    </row>
    <row r="76" spans="1:13">
      <c r="A76" s="28">
        <v>6500</v>
      </c>
      <c r="B76" s="34">
        <f t="shared" si="12"/>
        <v>63.152751980097669</v>
      </c>
      <c r="C76" s="34">
        <f t="shared" si="13"/>
        <v>106.5227141832973</v>
      </c>
      <c r="D76" s="34">
        <f t="shared" si="14"/>
        <v>159.78407127494594</v>
      </c>
      <c r="E76" s="34">
        <f t="shared" si="15"/>
        <v>213.90448251323411</v>
      </c>
      <c r="F76" s="35">
        <f t="shared" si="16"/>
        <v>265.24155831641031</v>
      </c>
      <c r="G76" s="34" t="str">
        <f t="shared" si="17"/>
        <v/>
      </c>
      <c r="H76" s="42">
        <f t="shared" si="18"/>
        <v>57.287171300831645</v>
      </c>
      <c r="I76" s="42">
        <f t="shared" si="19"/>
        <v>96.628963639957007</v>
      </c>
      <c r="J76" s="42">
        <f t="shared" si="20"/>
        <v>144.9434454599355</v>
      </c>
      <c r="K76" s="42">
        <f t="shared" si="21"/>
        <v>194.0371931157201</v>
      </c>
      <c r="L76" s="43">
        <f t="shared" si="22"/>
        <v>240.60611946349294</v>
      </c>
      <c r="M76" s="42" t="str">
        <f t="shared" si="23"/>
        <v/>
      </c>
    </row>
    <row r="77" spans="1:13">
      <c r="A77" s="28">
        <v>6600</v>
      </c>
      <c r="B77" s="34">
        <f t="shared" si="12"/>
        <v>64.124332779791501</v>
      </c>
      <c r="C77" s="34">
        <f t="shared" si="13"/>
        <v>108.16152517073263</v>
      </c>
      <c r="D77" s="34">
        <f t="shared" si="14"/>
        <v>162.24228775609896</v>
      </c>
      <c r="E77" s="34">
        <f t="shared" si="15"/>
        <v>217.19532070574539</v>
      </c>
      <c r="F77" s="35">
        <f t="shared" si="16"/>
        <v>269.3221976751243</v>
      </c>
      <c r="G77" s="34" t="str">
        <f t="shared" si="17"/>
        <v/>
      </c>
      <c r="H77" s="42">
        <f t="shared" si="18"/>
        <v>58.168512397767515</v>
      </c>
      <c r="I77" s="42">
        <f t="shared" si="19"/>
        <v>98.115563080571718</v>
      </c>
      <c r="J77" s="42">
        <f t="shared" si="20"/>
        <v>147.17334462085759</v>
      </c>
      <c r="K77" s="42">
        <f t="shared" si="21"/>
        <v>197.02238070211578</v>
      </c>
      <c r="L77" s="43">
        <f t="shared" si="22"/>
        <v>244.30775207062359</v>
      </c>
      <c r="M77" s="42" t="str">
        <f t="shared" si="23"/>
        <v/>
      </c>
    </row>
    <row r="78" spans="1:13">
      <c r="A78" s="28">
        <v>6700</v>
      </c>
      <c r="B78" s="34">
        <f t="shared" si="12"/>
        <v>65.095913579485313</v>
      </c>
      <c r="C78" s="34">
        <f t="shared" si="13"/>
        <v>109.80033615816797</v>
      </c>
      <c r="D78" s="34">
        <f t="shared" si="14"/>
        <v>164.70050423725195</v>
      </c>
      <c r="E78" s="34">
        <f t="shared" si="15"/>
        <v>220.48615889825669</v>
      </c>
      <c r="F78" s="35">
        <f t="shared" si="16"/>
        <v>273.4028370338383</v>
      </c>
      <c r="G78" s="34" t="str">
        <f t="shared" si="17"/>
        <v/>
      </c>
      <c r="H78" s="42">
        <f t="shared" si="18"/>
        <v>59.049853494703392</v>
      </c>
      <c r="I78" s="42">
        <f t="shared" si="19"/>
        <v>99.602162521186443</v>
      </c>
      <c r="J78" s="42">
        <f t="shared" si="20"/>
        <v>149.40324378177968</v>
      </c>
      <c r="K78" s="42">
        <f t="shared" si="21"/>
        <v>200.00756828851146</v>
      </c>
      <c r="L78" s="43">
        <f t="shared" si="22"/>
        <v>248.00938467775424</v>
      </c>
      <c r="M78" s="42" t="str">
        <f t="shared" si="23"/>
        <v/>
      </c>
    </row>
    <row r="79" spans="1:13">
      <c r="A79" s="28">
        <v>6800</v>
      </c>
      <c r="B79" s="34">
        <f t="shared" si="12"/>
        <v>66.067494379179124</v>
      </c>
      <c r="C79" s="34">
        <f t="shared" si="13"/>
        <v>111.43914714560333</v>
      </c>
      <c r="D79" s="34">
        <f t="shared" si="14"/>
        <v>167.15872071840499</v>
      </c>
      <c r="E79" s="34">
        <f t="shared" si="15"/>
        <v>223.77699709076802</v>
      </c>
      <c r="F79" s="35">
        <f t="shared" si="16"/>
        <v>277.48347639255223</v>
      </c>
      <c r="G79" s="34" t="str">
        <f t="shared" si="17"/>
        <v/>
      </c>
      <c r="H79" s="42">
        <f t="shared" si="18"/>
        <v>59.931194591639255</v>
      </c>
      <c r="I79" s="42">
        <f t="shared" si="19"/>
        <v>101.08876196180117</v>
      </c>
      <c r="J79" s="42">
        <f t="shared" si="20"/>
        <v>151.63314294270177</v>
      </c>
      <c r="K79" s="42">
        <f t="shared" si="21"/>
        <v>202.99275587490717</v>
      </c>
      <c r="L79" s="43">
        <f t="shared" si="22"/>
        <v>251.71101728488495</v>
      </c>
      <c r="M79" s="42" t="str">
        <f t="shared" si="23"/>
        <v/>
      </c>
    </row>
    <row r="80" spans="1:13">
      <c r="A80" s="28">
        <v>6900</v>
      </c>
      <c r="B80" s="34">
        <f t="shared" si="12"/>
        <v>67.039075178872935</v>
      </c>
      <c r="C80" s="34">
        <f t="shared" si="13"/>
        <v>113.07795813303866</v>
      </c>
      <c r="D80" s="34">
        <f t="shared" si="14"/>
        <v>169.61693719955801</v>
      </c>
      <c r="E80" s="34">
        <f t="shared" si="15"/>
        <v>227.06783528327929</v>
      </c>
      <c r="F80" s="35">
        <f t="shared" si="16"/>
        <v>281.56411575126629</v>
      </c>
      <c r="G80" s="34" t="str">
        <f t="shared" si="17"/>
        <v/>
      </c>
      <c r="H80" s="42">
        <f t="shared" si="18"/>
        <v>60.812535688575132</v>
      </c>
      <c r="I80" s="42">
        <f t="shared" si="19"/>
        <v>102.57536140241589</v>
      </c>
      <c r="J80" s="42">
        <f t="shared" si="20"/>
        <v>153.86304210362383</v>
      </c>
      <c r="K80" s="42">
        <f t="shared" si="21"/>
        <v>205.97794346130286</v>
      </c>
      <c r="L80" s="43">
        <f t="shared" si="22"/>
        <v>255.41264989201554</v>
      </c>
      <c r="M80" s="42" t="str">
        <f t="shared" si="23"/>
        <v/>
      </c>
    </row>
    <row r="81" spans="1:13">
      <c r="A81" s="28">
        <v>7000</v>
      </c>
      <c r="B81" s="34">
        <f t="shared" si="12"/>
        <v>68.010655978566732</v>
      </c>
      <c r="C81" s="34">
        <f t="shared" si="13"/>
        <v>114.71676912047401</v>
      </c>
      <c r="D81" s="34">
        <f t="shared" si="14"/>
        <v>172.07515368071103</v>
      </c>
      <c r="E81" s="34">
        <f t="shared" si="15"/>
        <v>230.3586734757906</v>
      </c>
      <c r="F81" s="35">
        <f t="shared" si="16"/>
        <v>285.64475510998034</v>
      </c>
      <c r="G81" s="34" t="str">
        <f t="shared" si="17"/>
        <v/>
      </c>
      <c r="H81" s="42">
        <f t="shared" si="18"/>
        <v>61.693876785511002</v>
      </c>
      <c r="I81" s="42">
        <f t="shared" si="19"/>
        <v>104.0619608430306</v>
      </c>
      <c r="J81" s="42">
        <f t="shared" si="20"/>
        <v>156.09294126454591</v>
      </c>
      <c r="K81" s="42">
        <f t="shared" si="21"/>
        <v>208.96313104769857</v>
      </c>
      <c r="L81" s="43">
        <f t="shared" si="22"/>
        <v>259.11428249914621</v>
      </c>
      <c r="M81" s="42" t="str">
        <f t="shared" si="23"/>
        <v/>
      </c>
    </row>
    <row r="82" spans="1:13">
      <c r="A82" s="28">
        <v>7100</v>
      </c>
      <c r="B82" s="34">
        <f t="shared" si="12"/>
        <v>68.982236778260557</v>
      </c>
      <c r="C82" s="34">
        <f t="shared" si="13"/>
        <v>116.35558010790936</v>
      </c>
      <c r="D82" s="34">
        <f t="shared" si="14"/>
        <v>174.53337016186404</v>
      </c>
      <c r="E82" s="34">
        <f t="shared" si="15"/>
        <v>233.64951166830187</v>
      </c>
      <c r="F82" s="35">
        <f t="shared" si="16"/>
        <v>289.72539446869433</v>
      </c>
      <c r="G82" s="34" t="str">
        <f t="shared" si="17"/>
        <v/>
      </c>
      <c r="H82" s="42">
        <f t="shared" si="18"/>
        <v>62.575217882446871</v>
      </c>
      <c r="I82" s="42">
        <f t="shared" si="19"/>
        <v>105.54856028364534</v>
      </c>
      <c r="J82" s="42">
        <f t="shared" si="20"/>
        <v>158.32284042546803</v>
      </c>
      <c r="K82" s="42">
        <f t="shared" si="21"/>
        <v>211.94831863409425</v>
      </c>
      <c r="L82" s="43">
        <f t="shared" si="22"/>
        <v>262.81591510627692</v>
      </c>
      <c r="M82" s="42" t="str">
        <f t="shared" si="23"/>
        <v/>
      </c>
    </row>
    <row r="83" spans="1:13">
      <c r="A83" s="28">
        <v>7200</v>
      </c>
      <c r="B83" s="34">
        <f t="shared" si="12"/>
        <v>69.953817577954368</v>
      </c>
      <c r="C83" s="34">
        <f t="shared" si="13"/>
        <v>117.9943910953447</v>
      </c>
      <c r="D83" s="34">
        <f t="shared" si="14"/>
        <v>176.99158664301706</v>
      </c>
      <c r="E83" s="34">
        <f t="shared" si="15"/>
        <v>236.94034986081317</v>
      </c>
      <c r="F83" s="35">
        <f t="shared" si="16"/>
        <v>293.80603382740833</v>
      </c>
      <c r="G83" s="34" t="str">
        <f t="shared" si="17"/>
        <v/>
      </c>
      <c r="H83" s="42">
        <f t="shared" si="18"/>
        <v>63.456558979382748</v>
      </c>
      <c r="I83" s="42">
        <f t="shared" si="19"/>
        <v>107.03515972426007</v>
      </c>
      <c r="J83" s="42">
        <f t="shared" si="20"/>
        <v>160.55273958639009</v>
      </c>
      <c r="K83" s="42">
        <f t="shared" si="21"/>
        <v>214.93350622048999</v>
      </c>
      <c r="L83" s="43">
        <f t="shared" si="22"/>
        <v>266.51754771340757</v>
      </c>
      <c r="M83" s="42" t="str">
        <f t="shared" si="23"/>
        <v/>
      </c>
    </row>
    <row r="84" spans="1:13">
      <c r="A84" s="28">
        <v>7300</v>
      </c>
      <c r="B84" s="34">
        <f t="shared" si="12"/>
        <v>70.925398377648179</v>
      </c>
      <c r="C84" s="34">
        <f t="shared" si="13"/>
        <v>119.63320208278003</v>
      </c>
      <c r="D84" s="34">
        <f t="shared" si="14"/>
        <v>179.44980312417007</v>
      </c>
      <c r="E84" s="34">
        <f t="shared" si="15"/>
        <v>240.23118805332447</v>
      </c>
      <c r="F84" s="35">
        <f t="shared" si="16"/>
        <v>297.88667318612232</v>
      </c>
      <c r="G84" s="34" t="str">
        <f t="shared" si="17"/>
        <v/>
      </c>
      <c r="H84" s="42">
        <f t="shared" si="18"/>
        <v>64.337900076318618</v>
      </c>
      <c r="I84" s="42">
        <f t="shared" si="19"/>
        <v>108.52175916487479</v>
      </c>
      <c r="J84" s="42">
        <f t="shared" si="20"/>
        <v>162.78263874731218</v>
      </c>
      <c r="K84" s="42">
        <f t="shared" si="21"/>
        <v>217.91869380688564</v>
      </c>
      <c r="L84" s="43">
        <f t="shared" si="22"/>
        <v>270.21918032053821</v>
      </c>
      <c r="M84" s="42" t="str">
        <f t="shared" si="23"/>
        <v/>
      </c>
    </row>
    <row r="85" spans="1:13">
      <c r="A85" s="28">
        <v>7400</v>
      </c>
      <c r="B85" s="34">
        <f t="shared" ref="B85:B96" si="24">IF(FYRSTI = 0, "", (((A85*UMMAL)/(FYRSTI*DIFF))/1000000)*60)</f>
        <v>71.896979177341976</v>
      </c>
      <c r="C85" s="34">
        <f t="shared" ref="C85:C96" si="25">IF(ANNAR = 0, "", (((A85*UMMAL)/(ANNAR*DIFF))/1000000)*60)</f>
        <v>121.27201307021538</v>
      </c>
      <c r="D85" s="34">
        <f t="shared" ref="D85:D96" si="26">IF(THRIDJI = 0, "", (((A85*UMMAL)/(THRIDJI*DIFF))/1000000)*60)</f>
        <v>181.90801960532309</v>
      </c>
      <c r="E85" s="34">
        <f t="shared" ref="E85:E96" si="27">IF(FJORDI = 0, "", (((A85*UMMAL)/(FJORDI*DIFF))/1000000)*60)</f>
        <v>243.52202624583575</v>
      </c>
      <c r="F85" s="35">
        <f t="shared" ref="F85:F96" si="28">IF(FIMMTI = 0, "", (((A85*UMMAL)/(FIMMTI*DIFF))/1000000)*60)</f>
        <v>301.96731254483632</v>
      </c>
      <c r="G85" s="34" t="str">
        <f t="shared" ref="G85:G96" si="29">IF(SJOTTI = 0, "", (((A85*UMMAL)/(SJOTTI*DIFF))/1000000)*60)</f>
        <v/>
      </c>
      <c r="H85" s="42">
        <f t="shared" ref="H85:H96" si="30">IF(FYRSTI2 = 0, "", (((A85*UMMAL2)/(FYRSTI2*DIFF2))/1000000)*60)</f>
        <v>65.219241173254488</v>
      </c>
      <c r="I85" s="42">
        <f t="shared" ref="I85:I96" si="31">IF(ANNAR2 = 0, "", (((A85*UMMAL2)/(ANNAR2*DIFF2))/1000000)*60)</f>
        <v>110.00835860548951</v>
      </c>
      <c r="J85" s="42">
        <f t="shared" ref="J85:J96" si="32">IF(THRIDJI2 = 0, "", (((A85*UMMAL2)/(THRIDJI2*DIFF2))/1000000)*60)</f>
        <v>165.01253790823429</v>
      </c>
      <c r="K85" s="42">
        <f t="shared" ref="K85:K96" si="33">IF(FJORDI2 = 0, "", (((A85*UMMAL2)/(FJORDI2*DIFF2))/1000000)*60)</f>
        <v>220.90388139328132</v>
      </c>
      <c r="L85" s="43">
        <f t="shared" ref="L85:L96" si="34">IF(FIMMTI2 = 0, "", (((A85*UMMAL2)/(FIMMTI2*DIFF2))/1000000)*60)</f>
        <v>273.92081292766892</v>
      </c>
      <c r="M85" s="42" t="str">
        <f t="shared" ref="M85:M96" si="35">IF(SJOTTI2 = 0, "", (((A85*UMMAL2)/(SJOTTI2*DIFF2))/1000000)*60)</f>
        <v/>
      </c>
    </row>
    <row r="86" spans="1:13">
      <c r="A86" s="28">
        <v>7500</v>
      </c>
      <c r="B86" s="34">
        <f t="shared" si="24"/>
        <v>72.868559977035787</v>
      </c>
      <c r="C86" s="34">
        <f t="shared" si="25"/>
        <v>122.91082405765074</v>
      </c>
      <c r="D86" s="34">
        <f t="shared" si="26"/>
        <v>184.36623608647608</v>
      </c>
      <c r="E86" s="34">
        <f t="shared" si="27"/>
        <v>246.81286443834705</v>
      </c>
      <c r="F86" s="35">
        <f t="shared" si="28"/>
        <v>306.04795190355031</v>
      </c>
      <c r="G86" s="34" t="str">
        <f t="shared" si="29"/>
        <v/>
      </c>
      <c r="H86" s="42">
        <f t="shared" si="30"/>
        <v>66.100582270190372</v>
      </c>
      <c r="I86" s="42">
        <f t="shared" si="31"/>
        <v>111.49495804610424</v>
      </c>
      <c r="J86" s="42">
        <f t="shared" si="32"/>
        <v>167.24243706915638</v>
      </c>
      <c r="K86" s="42">
        <f t="shared" si="33"/>
        <v>223.88906897967703</v>
      </c>
      <c r="L86" s="43">
        <f t="shared" si="34"/>
        <v>277.62244553479957</v>
      </c>
      <c r="M86" s="42" t="str">
        <f t="shared" si="35"/>
        <v/>
      </c>
    </row>
    <row r="87" spans="1:13">
      <c r="A87" s="28">
        <v>7600</v>
      </c>
      <c r="B87" s="34">
        <f t="shared" si="24"/>
        <v>73.840140776729598</v>
      </c>
      <c r="C87" s="34">
        <f t="shared" si="25"/>
        <v>124.54963504508608</v>
      </c>
      <c r="D87" s="34">
        <f t="shared" si="26"/>
        <v>186.82445256762909</v>
      </c>
      <c r="E87" s="34">
        <f t="shared" si="27"/>
        <v>250.10370263085832</v>
      </c>
      <c r="F87" s="35">
        <f t="shared" si="28"/>
        <v>310.12859126226437</v>
      </c>
      <c r="G87" s="34" t="str">
        <f t="shared" si="29"/>
        <v/>
      </c>
      <c r="H87" s="42">
        <f t="shared" si="30"/>
        <v>66.981923367126242</v>
      </c>
      <c r="I87" s="42">
        <f t="shared" si="31"/>
        <v>112.98155748671896</v>
      </c>
      <c r="J87" s="42">
        <f t="shared" si="32"/>
        <v>169.47233623007847</v>
      </c>
      <c r="K87" s="42">
        <f t="shared" si="33"/>
        <v>226.87425656607272</v>
      </c>
      <c r="L87" s="43">
        <f t="shared" si="34"/>
        <v>281.32407814193022</v>
      </c>
      <c r="M87" s="42" t="str">
        <f t="shared" si="35"/>
        <v/>
      </c>
    </row>
    <row r="88" spans="1:13">
      <c r="A88" s="28">
        <v>7700</v>
      </c>
      <c r="B88" s="34">
        <f t="shared" si="24"/>
        <v>74.811721576423423</v>
      </c>
      <c r="C88" s="34">
        <f t="shared" si="25"/>
        <v>126.18844603252141</v>
      </c>
      <c r="D88" s="34">
        <f t="shared" si="26"/>
        <v>189.28266904878214</v>
      </c>
      <c r="E88" s="34">
        <f t="shared" si="27"/>
        <v>253.39454082336965</v>
      </c>
      <c r="F88" s="35">
        <f t="shared" si="28"/>
        <v>314.2092306209783</v>
      </c>
      <c r="G88" s="34" t="str">
        <f t="shared" si="29"/>
        <v/>
      </c>
      <c r="H88" s="42">
        <f t="shared" si="30"/>
        <v>67.863264464062112</v>
      </c>
      <c r="I88" s="42">
        <f t="shared" si="31"/>
        <v>114.46815692733368</v>
      </c>
      <c r="J88" s="42">
        <f t="shared" si="32"/>
        <v>171.70223539100056</v>
      </c>
      <c r="K88" s="42">
        <f t="shared" si="33"/>
        <v>229.85944415246843</v>
      </c>
      <c r="L88" s="43">
        <f t="shared" si="34"/>
        <v>285.02571074906086</v>
      </c>
      <c r="M88" s="42" t="str">
        <f t="shared" si="35"/>
        <v/>
      </c>
    </row>
    <row r="89" spans="1:13">
      <c r="A89" s="28">
        <v>7800</v>
      </c>
      <c r="B89" s="34">
        <f t="shared" si="24"/>
        <v>75.78330237611722</v>
      </c>
      <c r="C89" s="34">
        <f t="shared" si="25"/>
        <v>127.82725701995676</v>
      </c>
      <c r="D89" s="34">
        <f t="shared" si="26"/>
        <v>191.74088552993516</v>
      </c>
      <c r="E89" s="34">
        <f t="shared" si="27"/>
        <v>256.68537901588093</v>
      </c>
      <c r="F89" s="35">
        <f t="shared" si="28"/>
        <v>318.28986997969236</v>
      </c>
      <c r="G89" s="34" t="str">
        <f t="shared" si="29"/>
        <v/>
      </c>
      <c r="H89" s="42">
        <f t="shared" si="30"/>
        <v>68.744605560997982</v>
      </c>
      <c r="I89" s="42">
        <f t="shared" si="31"/>
        <v>115.95475636794841</v>
      </c>
      <c r="J89" s="42">
        <f t="shared" si="32"/>
        <v>173.93213455192262</v>
      </c>
      <c r="K89" s="42">
        <f t="shared" si="33"/>
        <v>232.84463173886411</v>
      </c>
      <c r="L89" s="43">
        <f t="shared" si="34"/>
        <v>288.72734335619151</v>
      </c>
      <c r="M89" s="42" t="str">
        <f t="shared" si="35"/>
        <v/>
      </c>
    </row>
    <row r="90" spans="1:13">
      <c r="A90" s="28">
        <v>7900</v>
      </c>
      <c r="B90" s="34">
        <f t="shared" si="24"/>
        <v>76.754883175811017</v>
      </c>
      <c r="C90" s="34">
        <f t="shared" si="25"/>
        <v>129.4660680073921</v>
      </c>
      <c r="D90" s="34">
        <f t="shared" si="26"/>
        <v>194.19910201108814</v>
      </c>
      <c r="E90" s="34">
        <f t="shared" si="27"/>
        <v>259.9762172083922</v>
      </c>
      <c r="F90" s="35">
        <f t="shared" si="28"/>
        <v>322.37050933840629</v>
      </c>
      <c r="G90" s="34" t="str">
        <f t="shared" si="29"/>
        <v/>
      </c>
      <c r="H90" s="42">
        <f t="shared" si="30"/>
        <v>69.625946657933838</v>
      </c>
      <c r="I90" s="42">
        <f t="shared" si="31"/>
        <v>117.44135580856312</v>
      </c>
      <c r="J90" s="42">
        <f t="shared" si="32"/>
        <v>176.16203371284467</v>
      </c>
      <c r="K90" s="42">
        <f t="shared" si="33"/>
        <v>235.82981932525979</v>
      </c>
      <c r="L90" s="43">
        <f t="shared" si="34"/>
        <v>292.42897596332216</v>
      </c>
      <c r="M90" s="42" t="str">
        <f t="shared" si="35"/>
        <v/>
      </c>
    </row>
    <row r="91" spans="1:13">
      <c r="A91" s="28">
        <v>8000</v>
      </c>
      <c r="B91" s="34">
        <f t="shared" si="24"/>
        <v>77.726463975504842</v>
      </c>
      <c r="C91" s="34">
        <f t="shared" si="25"/>
        <v>131.10487899482743</v>
      </c>
      <c r="D91" s="34">
        <f t="shared" si="26"/>
        <v>196.65731849224116</v>
      </c>
      <c r="E91" s="34">
        <f t="shared" si="27"/>
        <v>263.26705540090353</v>
      </c>
      <c r="F91" s="35">
        <f t="shared" si="28"/>
        <v>326.45114869712035</v>
      </c>
      <c r="G91" s="34" t="str">
        <f t="shared" si="29"/>
        <v/>
      </c>
      <c r="H91" s="42">
        <f t="shared" si="30"/>
        <v>70.507287754869708</v>
      </c>
      <c r="I91" s="42">
        <f t="shared" si="31"/>
        <v>118.92795524917784</v>
      </c>
      <c r="J91" s="42">
        <f t="shared" si="32"/>
        <v>178.39193287376679</v>
      </c>
      <c r="K91" s="42">
        <f t="shared" si="33"/>
        <v>238.8150069116555</v>
      </c>
      <c r="L91" s="43">
        <f t="shared" si="34"/>
        <v>296.13060857045286</v>
      </c>
      <c r="M91" s="42" t="str">
        <f t="shared" si="35"/>
        <v/>
      </c>
    </row>
    <row r="92" spans="1:13">
      <c r="A92" s="28">
        <v>8100</v>
      </c>
      <c r="B92" s="34">
        <f t="shared" si="24"/>
        <v>78.698044775198653</v>
      </c>
      <c r="C92" s="34">
        <f t="shared" si="25"/>
        <v>132.74368998226279</v>
      </c>
      <c r="D92" s="34">
        <f t="shared" si="26"/>
        <v>199.11553497339418</v>
      </c>
      <c r="E92" s="34">
        <f t="shared" si="27"/>
        <v>266.5578935934148</v>
      </c>
      <c r="F92" s="35">
        <f t="shared" si="28"/>
        <v>330.53178805583434</v>
      </c>
      <c r="G92" s="34" t="str">
        <f t="shared" si="29"/>
        <v/>
      </c>
      <c r="H92" s="42">
        <f t="shared" si="30"/>
        <v>71.388628851805606</v>
      </c>
      <c r="I92" s="42">
        <f t="shared" si="31"/>
        <v>120.41455468979257</v>
      </c>
      <c r="J92" s="42">
        <f t="shared" si="32"/>
        <v>180.62183203468888</v>
      </c>
      <c r="K92" s="42">
        <f t="shared" si="33"/>
        <v>241.80019449805118</v>
      </c>
      <c r="L92" s="43">
        <f t="shared" si="34"/>
        <v>299.83224117758346</v>
      </c>
      <c r="M92" s="42" t="str">
        <f t="shared" si="35"/>
        <v/>
      </c>
    </row>
    <row r="93" spans="1:13">
      <c r="A93" s="28">
        <v>8200</v>
      </c>
      <c r="B93" s="34">
        <f t="shared" si="24"/>
        <v>79.669625574892464</v>
      </c>
      <c r="C93" s="34">
        <f t="shared" si="25"/>
        <v>134.3825009696981</v>
      </c>
      <c r="D93" s="34">
        <f t="shared" si="26"/>
        <v>201.57375145454719</v>
      </c>
      <c r="E93" s="34">
        <f t="shared" si="27"/>
        <v>269.84873178592613</v>
      </c>
      <c r="F93" s="35">
        <f t="shared" si="28"/>
        <v>334.61242741454834</v>
      </c>
      <c r="G93" s="34" t="str">
        <f t="shared" si="29"/>
        <v/>
      </c>
      <c r="H93" s="42">
        <f t="shared" si="30"/>
        <v>72.269969948741462</v>
      </c>
      <c r="I93" s="42">
        <f t="shared" si="31"/>
        <v>121.90115413040731</v>
      </c>
      <c r="J93" s="42">
        <f t="shared" si="32"/>
        <v>182.85173119561094</v>
      </c>
      <c r="K93" s="42">
        <f t="shared" si="33"/>
        <v>244.78538208444684</v>
      </c>
      <c r="L93" s="43">
        <f t="shared" si="34"/>
        <v>303.5338737847141</v>
      </c>
      <c r="M93" s="42" t="str">
        <f t="shared" si="35"/>
        <v/>
      </c>
    </row>
    <row r="94" spans="1:13">
      <c r="A94" s="28">
        <v>8300</v>
      </c>
      <c r="B94" s="34">
        <f t="shared" si="24"/>
        <v>80.641206374586275</v>
      </c>
      <c r="C94" s="34">
        <f t="shared" si="25"/>
        <v>136.02131195713346</v>
      </c>
      <c r="D94" s="34">
        <f t="shared" si="26"/>
        <v>204.03196793570018</v>
      </c>
      <c r="E94" s="34">
        <f t="shared" si="27"/>
        <v>273.13956997843741</v>
      </c>
      <c r="F94" s="35">
        <f t="shared" si="28"/>
        <v>338.69306677326239</v>
      </c>
      <c r="G94" s="34" t="str">
        <f t="shared" si="29"/>
        <v/>
      </c>
      <c r="H94" s="42">
        <f t="shared" si="30"/>
        <v>73.151311045677332</v>
      </c>
      <c r="I94" s="42">
        <f t="shared" si="31"/>
        <v>123.38775357102203</v>
      </c>
      <c r="J94" s="42">
        <f t="shared" si="32"/>
        <v>185.08163035653303</v>
      </c>
      <c r="K94" s="42">
        <f t="shared" si="33"/>
        <v>247.77056967084258</v>
      </c>
      <c r="L94" s="43">
        <f t="shared" si="34"/>
        <v>307.23550639184481</v>
      </c>
      <c r="M94" s="42" t="str">
        <f t="shared" si="35"/>
        <v/>
      </c>
    </row>
    <row r="95" spans="1:13">
      <c r="A95" s="28">
        <v>8400</v>
      </c>
      <c r="B95" s="34">
        <f t="shared" si="24"/>
        <v>81.612787174280086</v>
      </c>
      <c r="C95" s="34">
        <f t="shared" si="25"/>
        <v>137.6601229445688</v>
      </c>
      <c r="D95" s="34">
        <f t="shared" si="26"/>
        <v>206.49018441685323</v>
      </c>
      <c r="E95" s="34">
        <f t="shared" si="27"/>
        <v>276.43040817094868</v>
      </c>
      <c r="F95" s="35">
        <f t="shared" si="28"/>
        <v>342.77370613197633</v>
      </c>
      <c r="G95" s="34" t="str">
        <f t="shared" si="29"/>
        <v/>
      </c>
      <c r="H95" s="42">
        <f t="shared" si="30"/>
        <v>74.032652142613202</v>
      </c>
      <c r="I95" s="42">
        <f t="shared" si="31"/>
        <v>124.87435301163673</v>
      </c>
      <c r="J95" s="42">
        <f t="shared" si="32"/>
        <v>187.31152951745511</v>
      </c>
      <c r="K95" s="42">
        <f t="shared" si="33"/>
        <v>250.75575725723829</v>
      </c>
      <c r="L95" s="43">
        <f t="shared" si="34"/>
        <v>310.93713899897546</v>
      </c>
      <c r="M95" s="42" t="str">
        <f t="shared" si="35"/>
        <v/>
      </c>
    </row>
    <row r="96" spans="1:13">
      <c r="A96" s="29">
        <v>8500</v>
      </c>
      <c r="B96" s="36">
        <f t="shared" si="24"/>
        <v>82.584367973973897</v>
      </c>
      <c r="C96" s="36">
        <f t="shared" si="25"/>
        <v>139.29893393200416</v>
      </c>
      <c r="D96" s="36">
        <f t="shared" si="26"/>
        <v>208.94840089800624</v>
      </c>
      <c r="E96" s="36">
        <f t="shared" si="27"/>
        <v>279.72124636346001</v>
      </c>
      <c r="F96" s="37">
        <f t="shared" si="28"/>
        <v>346.85434549069032</v>
      </c>
      <c r="G96" s="36" t="str">
        <f t="shared" si="29"/>
        <v/>
      </c>
      <c r="H96" s="44">
        <f t="shared" si="30"/>
        <v>74.913993239549072</v>
      </c>
      <c r="I96" s="44">
        <f t="shared" si="31"/>
        <v>126.36095245225147</v>
      </c>
      <c r="J96" s="44">
        <f t="shared" si="32"/>
        <v>189.5414286783772</v>
      </c>
      <c r="K96" s="44">
        <f t="shared" si="33"/>
        <v>253.74094484363394</v>
      </c>
      <c r="L96" s="45">
        <f t="shared" si="34"/>
        <v>314.6387716061061</v>
      </c>
      <c r="M96" s="44" t="str">
        <f t="shared" si="35"/>
        <v/>
      </c>
    </row>
  </sheetData>
  <mergeCells count="13">
    <mergeCell ref="P9:S9"/>
    <mergeCell ref="I10:J10"/>
    <mergeCell ref="B19:G19"/>
    <mergeCell ref="H19:M19"/>
    <mergeCell ref="A16:A17"/>
    <mergeCell ref="A6:M6"/>
    <mergeCell ref="A7:M7"/>
    <mergeCell ref="A8:M8"/>
    <mergeCell ref="A2:M2"/>
    <mergeCell ref="A1:M1"/>
    <mergeCell ref="A3:M3"/>
    <mergeCell ref="A4:M4"/>
    <mergeCell ref="A5:M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0" sqref="A20"/>
    </sheetView>
  </sheetViews>
  <sheetFormatPr defaultRowHeight="15"/>
  <cols>
    <col min="1" max="1" width="23.28515625" style="1" bestFit="1" customWidth="1"/>
    <col min="2" max="2" width="12.85546875" style="1" bestFit="1" customWidth="1"/>
    <col min="3" max="8" width="9.140625" style="4"/>
    <col min="9" max="9" width="32.42578125" bestFit="1" customWidth="1"/>
    <col min="10" max="10" width="33.42578125" bestFit="1" customWidth="1"/>
  </cols>
  <sheetData>
    <row r="1" spans="1:10" s="7" customFormat="1" ht="15.75" thickBot="1">
      <c r="A1" s="11" t="s">
        <v>48</v>
      </c>
      <c r="B1" s="11" t="s">
        <v>54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1" t="s">
        <v>36</v>
      </c>
      <c r="J1" s="11" t="s">
        <v>28</v>
      </c>
    </row>
    <row r="2" spans="1:10">
      <c r="A2" s="8" t="s">
        <v>47</v>
      </c>
      <c r="B2" s="66" t="s">
        <v>51</v>
      </c>
      <c r="C2" s="9">
        <v>2.86</v>
      </c>
      <c r="D2" s="9">
        <v>1.62</v>
      </c>
      <c r="E2" s="9">
        <v>1</v>
      </c>
      <c r="F2" s="9">
        <v>0.72</v>
      </c>
      <c r="G2" s="9"/>
      <c r="H2" s="9"/>
      <c r="I2" s="2" t="s">
        <v>53</v>
      </c>
      <c r="J2" s="2" t="s">
        <v>49</v>
      </c>
    </row>
    <row r="3" spans="1:10">
      <c r="A3" s="5" t="s">
        <v>44</v>
      </c>
      <c r="B3" s="66" t="s">
        <v>51</v>
      </c>
      <c r="C3" s="3">
        <v>2.4</v>
      </c>
      <c r="D3" s="3">
        <v>1.47</v>
      </c>
      <c r="E3" s="3">
        <v>1</v>
      </c>
      <c r="F3" s="3">
        <v>0.72</v>
      </c>
      <c r="G3" s="3"/>
      <c r="H3" s="3"/>
      <c r="I3" s="6" t="s">
        <v>52</v>
      </c>
      <c r="J3" s="6" t="s">
        <v>49</v>
      </c>
    </row>
    <row r="4" spans="1:10">
      <c r="A4" s="5" t="s">
        <v>45</v>
      </c>
      <c r="B4" s="66" t="s">
        <v>51</v>
      </c>
      <c r="C4" s="3">
        <v>2.86</v>
      </c>
      <c r="D4" s="3">
        <v>1.62</v>
      </c>
      <c r="E4" s="3">
        <v>1</v>
      </c>
      <c r="F4" s="3">
        <v>0.72</v>
      </c>
      <c r="G4" s="3"/>
      <c r="H4" s="3"/>
      <c r="I4" s="6" t="s">
        <v>52</v>
      </c>
      <c r="J4" s="6" t="s">
        <v>49</v>
      </c>
    </row>
    <row r="5" spans="1:10">
      <c r="A5" s="5" t="s">
        <v>46</v>
      </c>
      <c r="B5" s="66" t="s">
        <v>51</v>
      </c>
      <c r="C5" s="3">
        <v>3.67</v>
      </c>
      <c r="D5" s="3">
        <v>2</v>
      </c>
      <c r="E5" s="3">
        <v>1.41</v>
      </c>
      <c r="F5" s="3">
        <v>1</v>
      </c>
      <c r="G5" s="3">
        <v>0.74</v>
      </c>
      <c r="H5" s="3"/>
      <c r="I5" s="6" t="s">
        <v>50</v>
      </c>
      <c r="J5" s="6" t="s">
        <v>49</v>
      </c>
    </row>
    <row r="6" spans="1:10">
      <c r="A6" s="5" t="s">
        <v>57</v>
      </c>
      <c r="B6" s="67" t="s">
        <v>55</v>
      </c>
      <c r="C6" s="3">
        <v>3.7639999999999998</v>
      </c>
      <c r="D6" s="3">
        <v>2.0150000000000001</v>
      </c>
      <c r="E6" s="3">
        <v>1.32</v>
      </c>
      <c r="F6" s="3">
        <v>1</v>
      </c>
      <c r="G6" s="3"/>
      <c r="H6" s="3"/>
      <c r="I6" s="6"/>
      <c r="J6" s="2" t="s">
        <v>56</v>
      </c>
    </row>
    <row r="7" spans="1:10">
      <c r="A7" s="5" t="s">
        <v>60</v>
      </c>
      <c r="B7" s="67" t="s">
        <v>55</v>
      </c>
      <c r="C7" s="3">
        <v>3.7170000000000001</v>
      </c>
      <c r="D7" s="3">
        <v>2.0190000000000001</v>
      </c>
      <c r="E7" s="3">
        <v>1.3160000000000001</v>
      </c>
      <c r="F7" s="3">
        <v>1</v>
      </c>
      <c r="G7" s="3">
        <v>0.80500000000000005</v>
      </c>
      <c r="H7" s="3"/>
      <c r="I7" s="6"/>
      <c r="J7" s="6" t="s">
        <v>56</v>
      </c>
    </row>
    <row r="8" spans="1:10">
      <c r="A8" s="5" t="s">
        <v>58</v>
      </c>
      <c r="B8" s="67" t="s">
        <v>55</v>
      </c>
      <c r="C8" s="3">
        <v>3.7639999999999998</v>
      </c>
      <c r="D8" s="3">
        <v>2.0430000000000001</v>
      </c>
      <c r="E8" s="3">
        <v>1.32</v>
      </c>
      <c r="F8" s="3">
        <v>1</v>
      </c>
      <c r="G8" s="3"/>
      <c r="H8" s="3"/>
      <c r="I8" s="6"/>
      <c r="J8" s="6" t="s">
        <v>56</v>
      </c>
    </row>
    <row r="9" spans="1:10">
      <c r="A9" s="5" t="s">
        <v>59</v>
      </c>
      <c r="B9" s="67" t="s">
        <v>55</v>
      </c>
      <c r="C9" s="3">
        <v>3.68</v>
      </c>
      <c r="D9" s="3">
        <v>2</v>
      </c>
      <c r="E9" s="3">
        <v>1.33</v>
      </c>
      <c r="F9" s="3">
        <v>1</v>
      </c>
      <c r="G9" s="3">
        <v>0.81</v>
      </c>
      <c r="H9" s="3"/>
      <c r="I9" s="6"/>
      <c r="J9" s="6" t="s">
        <v>56</v>
      </c>
    </row>
    <row r="10" spans="1:10">
      <c r="A10" s="5" t="s">
        <v>31</v>
      </c>
      <c r="B10" s="66" t="s">
        <v>55</v>
      </c>
      <c r="C10" s="3">
        <v>3.83</v>
      </c>
      <c r="D10" s="3">
        <v>2.2000000000000002</v>
      </c>
      <c r="E10" s="3">
        <v>1.401</v>
      </c>
      <c r="F10" s="3">
        <v>1</v>
      </c>
      <c r="G10" s="3">
        <v>0.81</v>
      </c>
      <c r="H10" s="3"/>
      <c r="I10" s="6"/>
      <c r="J10" s="6" t="s">
        <v>56</v>
      </c>
    </row>
    <row r="11" spans="1:10">
      <c r="A11" s="5" t="s">
        <v>29</v>
      </c>
      <c r="B11" s="66" t="s">
        <v>55</v>
      </c>
      <c r="C11" s="3">
        <v>3.855</v>
      </c>
      <c r="D11" s="3">
        <v>2.2029999999999998</v>
      </c>
      <c r="E11" s="3">
        <v>1.4019999999999999</v>
      </c>
      <c r="F11" s="3">
        <v>1</v>
      </c>
      <c r="G11" s="3"/>
      <c r="H11" s="3"/>
      <c r="I11" s="6"/>
      <c r="J11" s="6" t="s">
        <v>56</v>
      </c>
    </row>
    <row r="12" spans="1:10">
      <c r="A12" s="5" t="s">
        <v>32</v>
      </c>
      <c r="B12" s="66" t="s">
        <v>55</v>
      </c>
      <c r="C12" s="3">
        <v>3.7170000000000001</v>
      </c>
      <c r="D12" s="3">
        <v>2.403</v>
      </c>
      <c r="E12" s="3">
        <v>1.766</v>
      </c>
      <c r="F12" s="3">
        <v>1.2629999999999999</v>
      </c>
      <c r="G12" s="3">
        <v>1</v>
      </c>
      <c r="H12" s="3"/>
      <c r="I12" s="6"/>
      <c r="J12" s="6" t="s">
        <v>56</v>
      </c>
    </row>
    <row r="13" spans="1:10">
      <c r="A13" s="5" t="s">
        <v>30</v>
      </c>
      <c r="B13" s="66" t="s">
        <v>55</v>
      </c>
      <c r="C13" s="3">
        <v>3.8220000000000001</v>
      </c>
      <c r="D13" s="3">
        <v>2.2000000000000002</v>
      </c>
      <c r="E13" s="3">
        <v>1.3979999999999999</v>
      </c>
      <c r="F13" s="3">
        <v>1</v>
      </c>
      <c r="G13" s="3">
        <v>0.81299999999999994</v>
      </c>
      <c r="H13" s="3"/>
      <c r="I13" s="6"/>
      <c r="J13" s="6" t="s">
        <v>56</v>
      </c>
    </row>
    <row r="14" spans="1:10">
      <c r="A14" s="5" t="s">
        <v>38</v>
      </c>
      <c r="B14" s="66" t="s">
        <v>55</v>
      </c>
      <c r="C14" s="3">
        <v>4.2300000000000004</v>
      </c>
      <c r="D14" s="3">
        <v>2.52</v>
      </c>
      <c r="E14" s="3">
        <v>1.66</v>
      </c>
      <c r="F14" s="3">
        <v>1.22</v>
      </c>
      <c r="G14" s="3">
        <v>1</v>
      </c>
      <c r="H14" s="3"/>
      <c r="I14" s="6" t="s">
        <v>40</v>
      </c>
      <c r="J14" s="6" t="s">
        <v>49</v>
      </c>
    </row>
    <row r="15" spans="1:10">
      <c r="A15" s="5" t="s">
        <v>39</v>
      </c>
      <c r="B15" s="67" t="s">
        <v>55</v>
      </c>
      <c r="C15" s="3">
        <v>4.2300000000000004</v>
      </c>
      <c r="D15" s="3">
        <v>2.52</v>
      </c>
      <c r="E15" s="3">
        <v>1.66</v>
      </c>
      <c r="F15" s="3">
        <v>1.22</v>
      </c>
      <c r="G15" s="3">
        <v>1</v>
      </c>
      <c r="H15" s="3"/>
      <c r="I15" s="6" t="s">
        <v>41</v>
      </c>
      <c r="J15" s="6" t="s">
        <v>49</v>
      </c>
    </row>
    <row r="16" spans="1:10">
      <c r="A16" s="5" t="s">
        <v>63</v>
      </c>
      <c r="B16" s="67" t="s">
        <v>55</v>
      </c>
      <c r="C16" s="3">
        <v>4.2300000000000004</v>
      </c>
      <c r="D16" s="3">
        <v>2.5099999999999998</v>
      </c>
      <c r="E16" s="3">
        <v>1.67</v>
      </c>
      <c r="F16" s="3">
        <v>1.23</v>
      </c>
      <c r="G16" s="3">
        <v>1</v>
      </c>
      <c r="H16" s="3">
        <v>0.83</v>
      </c>
      <c r="I16" s="6" t="s">
        <v>27</v>
      </c>
      <c r="J16" s="14" t="s">
        <v>62</v>
      </c>
    </row>
    <row r="17" spans="1:10">
      <c r="A17" s="5" t="s">
        <v>34</v>
      </c>
      <c r="B17" s="67" t="s">
        <v>55</v>
      </c>
      <c r="C17" s="3">
        <v>4.2</v>
      </c>
      <c r="D17" s="3">
        <v>2.4900000000000002</v>
      </c>
      <c r="E17" s="3">
        <v>1.66</v>
      </c>
      <c r="F17" s="3">
        <v>1.24</v>
      </c>
      <c r="G17" s="3">
        <v>1</v>
      </c>
      <c r="H17" s="3"/>
      <c r="I17" s="6" t="s">
        <v>43</v>
      </c>
      <c r="J17" s="6" t="s">
        <v>49</v>
      </c>
    </row>
    <row r="18" spans="1:10">
      <c r="A18" s="5" t="s">
        <v>33</v>
      </c>
      <c r="B18" s="67" t="s">
        <v>55</v>
      </c>
      <c r="C18" s="3">
        <v>4.2</v>
      </c>
      <c r="D18" s="3">
        <v>2.4900000000000002</v>
      </c>
      <c r="E18" s="3">
        <v>1.66</v>
      </c>
      <c r="F18" s="3">
        <v>1.24</v>
      </c>
      <c r="G18" s="3">
        <v>1</v>
      </c>
      <c r="H18" s="3"/>
      <c r="I18" s="6" t="s">
        <v>42</v>
      </c>
      <c r="J18" s="6" t="s">
        <v>49</v>
      </c>
    </row>
    <row r="19" spans="1:10">
      <c r="A19" s="5" t="s">
        <v>35</v>
      </c>
      <c r="B19" s="67" t="s">
        <v>55</v>
      </c>
      <c r="C19" s="3">
        <v>4.3499999999999996</v>
      </c>
      <c r="D19" s="3">
        <v>2.5</v>
      </c>
      <c r="E19" s="3">
        <v>1.67</v>
      </c>
      <c r="F19" s="3">
        <v>1.23</v>
      </c>
      <c r="G19" s="3">
        <v>1</v>
      </c>
      <c r="H19" s="3">
        <v>0.85</v>
      </c>
      <c r="I19" s="6" t="s">
        <v>37</v>
      </c>
      <c r="J19" s="6" t="s">
        <v>56</v>
      </c>
    </row>
  </sheetData>
  <sortState ref="A2:J19">
    <sortCondition ref="A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Reiknivél</vt:lpstr>
      <vt:lpstr>Gírkassar</vt:lpstr>
      <vt:lpstr>ANNAR</vt:lpstr>
      <vt:lpstr>ANNAR2</vt:lpstr>
      <vt:lpstr>DIFF</vt:lpstr>
      <vt:lpstr>DIFF2</vt:lpstr>
      <vt:lpstr>FIMMTI</vt:lpstr>
      <vt:lpstr>FIMMTI2</vt:lpstr>
      <vt:lpstr>FJORDI</vt:lpstr>
      <vt:lpstr>FJORDI2</vt:lpstr>
      <vt:lpstr>FYRSTI</vt:lpstr>
      <vt:lpstr>FYRSTI1</vt:lpstr>
      <vt:lpstr>FYRSTI2</vt:lpstr>
      <vt:lpstr>HRADI</vt:lpstr>
      <vt:lpstr>SJOTTI</vt:lpstr>
      <vt:lpstr>SJOTTI2</vt:lpstr>
      <vt:lpstr>THRIDJI</vt:lpstr>
      <vt:lpstr>THRIDJI2</vt:lpstr>
      <vt:lpstr>UMMAL</vt:lpstr>
      <vt:lpstr>UMMAL2</vt:lpstr>
    </vt:vector>
  </TitlesOfParts>
  <Company>Skyrr ehf.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k97228</dc:creator>
  <cp:lastModifiedBy>k97228</cp:lastModifiedBy>
  <dcterms:created xsi:type="dcterms:W3CDTF">2008-12-27T11:18:28Z</dcterms:created>
  <dcterms:modified xsi:type="dcterms:W3CDTF">2008-12-28T13:03:45Z</dcterms:modified>
</cp:coreProperties>
</file>